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0 год\декабрь\"/>
    </mc:Choice>
  </mc:AlternateContent>
  <xr:revisionPtr revIDLastSave="0" documentId="13_ncr:1_{B983BE38-1AAE-41F0-A8D4-6B99BAE6090C}" xr6:coauthVersionLast="43" xr6:coauthVersionMax="43" xr10:uidLastSave="{00000000-0000-0000-0000-000000000000}"/>
  <bookViews>
    <workbookView xWindow="-120" yWindow="-120" windowWidth="24240" windowHeight="13140" tabRatio="601" activeTab="2" xr2:uid="{00000000-000D-0000-FFFF-FFFF00000000}"/>
  </bookViews>
  <sheets>
    <sheet name="ИНП" sheetId="40" r:id="rId1"/>
    <sheet name="ИБР" sheetId="37" r:id="rId2"/>
    <sheet name="Дотация " sheetId="39" r:id="rId3"/>
    <sheet name="24" sheetId="34" state="hidden" r:id="rId4"/>
    <sheet name="28" sheetId="32" state="hidden" r:id="rId5"/>
    <sheet name="41" sheetId="36" state="hidden" r:id="rId6"/>
  </sheets>
  <externalReferences>
    <externalReference r:id="rId7"/>
    <externalReference r:id="rId8"/>
  </externalReferences>
  <definedNames>
    <definedName name="_xlnm._FilterDatabase" localSheetId="3" hidden="1">'24'!$A$10:$H$27</definedName>
    <definedName name="_xlnm._FilterDatabase" localSheetId="4" hidden="1">'28'!$A$10:$H$38</definedName>
    <definedName name="_xlnm._FilterDatabase" localSheetId="5" hidden="1">'41'!$A$9:$P$40</definedName>
    <definedName name="_xlnm._FilterDatabase" localSheetId="0" hidden="1">ИНП!$B$13:$WWK$18</definedName>
    <definedName name="Choice">[1]Вспомогательный!$A$18:$B$18</definedName>
    <definedName name="Data1" localSheetId="3">#REF!</definedName>
    <definedName name="Data1" localSheetId="4">#REF!</definedName>
    <definedName name="Data1" localSheetId="5">#REF!</definedName>
    <definedName name="Data1" localSheetId="2">#REF!</definedName>
    <definedName name="Data1">#REF!</definedName>
    <definedName name="Data2" localSheetId="3">#REF!</definedName>
    <definedName name="Data2" localSheetId="4">#REF!</definedName>
    <definedName name="Data2" localSheetId="5">#REF!</definedName>
    <definedName name="Data2" localSheetId="2">#REF!</definedName>
    <definedName name="Data2">#REF!</definedName>
    <definedName name="Data3" localSheetId="3">#REF!</definedName>
    <definedName name="Data3" localSheetId="4">#REF!</definedName>
    <definedName name="Data3" localSheetId="5">#REF!</definedName>
    <definedName name="Data3" localSheetId="2">#REF!</definedName>
    <definedName name="Data3">#REF!</definedName>
    <definedName name="Economy1" localSheetId="3">#REF!</definedName>
    <definedName name="Economy1" localSheetId="4">#REF!</definedName>
    <definedName name="Economy1" localSheetId="5">#REF!</definedName>
    <definedName name="Economy1" localSheetId="2">#REF!</definedName>
    <definedName name="Economy1">#REF!</definedName>
    <definedName name="Economy2" localSheetId="3">#REF!</definedName>
    <definedName name="Economy2" localSheetId="4">#REF!</definedName>
    <definedName name="Economy2" localSheetId="5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3">[2]Вспомогательный!#REF!</definedName>
    <definedName name="taxes" localSheetId="4">[2]Вспомогательный!#REF!</definedName>
    <definedName name="taxes" localSheetId="5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3">'24'!$A$1:$H$27</definedName>
    <definedName name="_xlnm.Print_Area" localSheetId="4">'28'!$A$1:$H$38</definedName>
    <definedName name="_xlnm.Print_Area" localSheetId="5">'41'!$A$1:$G$40</definedName>
    <definedName name="_xlnm.Print_Area" localSheetId="0">ИНП!$A$1:$AI$18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37" l="1"/>
  <c r="D3" i="40" l="1"/>
  <c r="G6" i="39" l="1"/>
  <c r="M10" i="37"/>
  <c r="F3" i="40" l="1"/>
  <c r="E3" i="40"/>
  <c r="W14" i="40"/>
  <c r="V14" i="40"/>
  <c r="U14" i="40"/>
  <c r="Q14" i="40"/>
  <c r="P14" i="40"/>
  <c r="S15" i="40" s="1"/>
  <c r="L14" i="40"/>
  <c r="K14" i="40"/>
  <c r="J14" i="40"/>
  <c r="F14" i="40"/>
  <c r="E14" i="40"/>
  <c r="D14" i="40"/>
  <c r="C14" i="40"/>
  <c r="M15" i="40" l="1"/>
  <c r="O16" i="40"/>
  <c r="N17" i="40"/>
  <c r="M17" i="40"/>
  <c r="H15" i="40"/>
  <c r="I18" i="40"/>
  <c r="H16" i="40"/>
  <c r="H18" i="40"/>
  <c r="Y17" i="40"/>
  <c r="Y15" i="40"/>
  <c r="Y16" i="40"/>
  <c r="T15" i="40"/>
  <c r="R16" i="40"/>
  <c r="Z16" i="40"/>
  <c r="X17" i="40"/>
  <c r="S18" i="40"/>
  <c r="N18" i="40"/>
  <c r="N16" i="40"/>
  <c r="N15" i="40"/>
  <c r="X15" i="40"/>
  <c r="I16" i="40"/>
  <c r="S16" i="40"/>
  <c r="G17" i="40"/>
  <c r="O17" i="40"/>
  <c r="Z17" i="40"/>
  <c r="M18" i="40"/>
  <c r="X18" i="40"/>
  <c r="G15" i="40"/>
  <c r="O15" i="40"/>
  <c r="Z15" i="40"/>
  <c r="M16" i="40"/>
  <c r="X16" i="40"/>
  <c r="H17" i="40"/>
  <c r="S17" i="40"/>
  <c r="O18" i="40"/>
  <c r="Y18" i="40"/>
  <c r="T17" i="40"/>
  <c r="R18" i="40"/>
  <c r="Z18" i="40"/>
  <c r="I15" i="40"/>
  <c r="R15" i="40"/>
  <c r="G16" i="40"/>
  <c r="AA16" i="40" s="1"/>
  <c r="T16" i="40"/>
  <c r="I17" i="40"/>
  <c r="R17" i="40"/>
  <c r="G18" i="40"/>
  <c r="AA18" i="40" s="1"/>
  <c r="T18" i="40"/>
  <c r="S14" i="40" l="1"/>
  <c r="AB16" i="40"/>
  <c r="X14" i="40"/>
  <c r="Y14" i="40"/>
  <c r="Z14" i="40"/>
  <c r="T14" i="40"/>
  <c r="R14" i="40"/>
  <c r="O14" i="40"/>
  <c r="N14" i="40"/>
  <c r="M14" i="40"/>
  <c r="H14" i="40"/>
  <c r="AB18" i="40"/>
  <c r="AC18" i="40"/>
  <c r="AA17" i="40"/>
  <c r="AC15" i="40"/>
  <c r="I14" i="40"/>
  <c r="AA15" i="40"/>
  <c r="G14" i="40"/>
  <c r="AC16" i="40"/>
  <c r="AC17" i="40"/>
  <c r="AB17" i="40"/>
  <c r="AB15" i="40"/>
  <c r="AC14" i="40" l="1"/>
  <c r="AB14" i="40"/>
  <c r="AH15" i="40" s="1"/>
  <c r="AA14" i="40"/>
  <c r="AG15" i="40" l="1"/>
  <c r="D7" i="39" s="1"/>
  <c r="AI16" i="40"/>
  <c r="AH16" i="40"/>
  <c r="AI17" i="40"/>
  <c r="AH17" i="40"/>
  <c r="AG16" i="40"/>
  <c r="D8" i="39" s="1"/>
  <c r="D10" i="39"/>
  <c r="AG17" i="40"/>
  <c r="D9" i="39" s="1"/>
  <c r="AI15" i="40"/>
  <c r="C8" i="39" l="1"/>
  <c r="C9" i="39"/>
  <c r="C10" i="39"/>
  <c r="C7" i="39"/>
  <c r="M11" i="37"/>
  <c r="M12" i="37"/>
  <c r="M13" i="37"/>
  <c r="L10" i="37"/>
  <c r="L12" i="37"/>
  <c r="L13" i="37"/>
  <c r="K13" i="37"/>
  <c r="J13" i="37"/>
  <c r="I13" i="37"/>
  <c r="K12" i="37"/>
  <c r="J12" i="37"/>
  <c r="I12" i="37"/>
  <c r="L11" i="37"/>
  <c r="K11" i="37"/>
  <c r="J11" i="37"/>
  <c r="I11" i="37"/>
  <c r="K10" i="37"/>
  <c r="J10" i="37"/>
  <c r="I10" i="37"/>
  <c r="G9" i="37"/>
  <c r="F9" i="37"/>
  <c r="E9" i="37"/>
  <c r="D9" i="37"/>
  <c r="C9" i="37"/>
  <c r="A9" i="37"/>
  <c r="C6" i="39" l="1"/>
  <c r="K9" i="37"/>
  <c r="M9" i="37"/>
  <c r="A6" i="39"/>
  <c r="L9" i="37"/>
  <c r="I9" i="37"/>
  <c r="J9" i="37"/>
  <c r="P10" i="37" l="1"/>
  <c r="R12" i="37"/>
  <c r="R11" i="37"/>
  <c r="Q12" i="37"/>
  <c r="Q11" i="37"/>
  <c r="R13" i="37"/>
  <c r="R10" i="37"/>
  <c r="Q13" i="37"/>
  <c r="Q10" i="37"/>
  <c r="N13" i="37"/>
  <c r="N10" i="37"/>
  <c r="P11" i="37"/>
  <c r="N11" i="37"/>
  <c r="N12" i="37"/>
  <c r="O11" i="37"/>
  <c r="O10" i="37"/>
  <c r="O13" i="37"/>
  <c r="P13" i="37"/>
  <c r="P12" i="37"/>
  <c r="O12" i="37"/>
  <c r="S12" i="37" l="1"/>
  <c r="E9" i="39" s="1"/>
  <c r="S13" i="37"/>
  <c r="E10" i="39" s="1"/>
  <c r="S11" i="37"/>
  <c r="E8" i="39" s="1"/>
  <c r="H8" i="39" s="1"/>
  <c r="S10" i="37"/>
  <c r="E7" i="39" s="1"/>
  <c r="H7" i="39" s="1"/>
  <c r="Q9" i="37"/>
  <c r="N9" i="37"/>
  <c r="R9" i="37"/>
  <c r="O9" i="37"/>
  <c r="P9" i="37"/>
  <c r="T17" i="36"/>
  <c r="G6" i="36"/>
  <c r="H10" i="36"/>
  <c r="I7" i="39" l="1"/>
  <c r="K7" i="39"/>
  <c r="J7" i="39"/>
  <c r="F10" i="39"/>
  <c r="H10" i="39" s="1"/>
  <c r="J8" i="39"/>
  <c r="I8" i="39"/>
  <c r="K8" i="39"/>
  <c r="H9" i="39"/>
  <c r="H16" i="36"/>
  <c r="K9" i="39" l="1"/>
  <c r="K6" i="39" s="1"/>
  <c r="J9" i="39"/>
  <c r="J6" i="39" s="1"/>
  <c r="I9" i="39"/>
  <c r="I6" i="39" s="1"/>
  <c r="T40" i="36"/>
  <c r="P40" i="36"/>
  <c r="U40" i="36" s="1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U38" i="36" s="1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U36" i="36" s="1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U34" i="36" s="1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U30" i="36" s="1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U26" i="36" s="1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U22" i="36" s="1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K9" i="36" s="1"/>
  <c r="J11" i="36"/>
  <c r="I11" i="36"/>
  <c r="H11" i="36"/>
  <c r="T10" i="36"/>
  <c r="K10" i="36"/>
  <c r="J10" i="36"/>
  <c r="I10" i="36"/>
  <c r="S9" i="36"/>
  <c r="T9" i="36" s="1"/>
  <c r="G9" i="36"/>
  <c r="F9" i="36"/>
  <c r="E9" i="36"/>
  <c r="D9" i="36"/>
  <c r="C9" i="36"/>
  <c r="A9" i="36"/>
  <c r="O10" i="36" l="1"/>
  <c r="M18" i="36"/>
  <c r="O20" i="36"/>
  <c r="O17" i="36"/>
  <c r="O23" i="36"/>
  <c r="O24" i="36"/>
  <c r="O27" i="36"/>
  <c r="O30" i="36"/>
  <c r="O32" i="36"/>
  <c r="O34" i="36"/>
  <c r="O35" i="36"/>
  <c r="O36" i="36"/>
  <c r="O39" i="36"/>
  <c r="O21" i="36"/>
  <c r="I9" i="36"/>
  <c r="M15" i="36" s="1"/>
  <c r="O22" i="36"/>
  <c r="O25" i="36"/>
  <c r="O28" i="36"/>
  <c r="O31" i="36"/>
  <c r="O38" i="36"/>
  <c r="O11" i="36"/>
  <c r="O15" i="36"/>
  <c r="L34" i="36"/>
  <c r="H9" i="36"/>
  <c r="L29" i="36" s="1"/>
  <c r="O14" i="36"/>
  <c r="O18" i="36"/>
  <c r="L21" i="36"/>
  <c r="M23" i="36"/>
  <c r="M24" i="36"/>
  <c r="M26" i="36"/>
  <c r="M27" i="36"/>
  <c r="M29" i="36"/>
  <c r="M30" i="36"/>
  <c r="M32" i="36"/>
  <c r="M33" i="36"/>
  <c r="M35" i="36"/>
  <c r="M36" i="36"/>
  <c r="M38" i="36"/>
  <c r="M39" i="36"/>
  <c r="O12" i="36"/>
  <c r="O26" i="36"/>
  <c r="O29" i="36"/>
  <c r="O33" i="36"/>
  <c r="O37" i="36"/>
  <c r="J9" i="36"/>
  <c r="N19" i="36" s="1"/>
  <c r="O16" i="36"/>
  <c r="N14" i="36"/>
  <c r="O19" i="36"/>
  <c r="L22" i="36"/>
  <c r="L28" i="36"/>
  <c r="L33" i="36"/>
  <c r="L37" i="36"/>
  <c r="M11" i="36"/>
  <c r="O13" i="36"/>
  <c r="M16" i="36"/>
  <c r="N17" i="36"/>
  <c r="M21" i="36"/>
  <c r="N22" i="36"/>
  <c r="N25" i="36"/>
  <c r="N28" i="36"/>
  <c r="N31" i="36"/>
  <c r="N34" i="36"/>
  <c r="N37" i="36"/>
  <c r="N40" i="36"/>
  <c r="O40" i="36"/>
  <c r="V40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N16" i="36" l="1"/>
  <c r="N18" i="36"/>
  <c r="L15" i="36"/>
  <c r="N36" i="36"/>
  <c r="N30" i="36"/>
  <c r="N24" i="36"/>
  <c r="L36" i="36"/>
  <c r="L26" i="36"/>
  <c r="L12" i="36"/>
  <c r="P12" i="36"/>
  <c r="U12" i="36" s="1"/>
  <c r="V12" i="36" s="1"/>
  <c r="N13" i="36"/>
  <c r="L31" i="36"/>
  <c r="N15" i="36"/>
  <c r="P15" i="36" s="1"/>
  <c r="U15" i="36" s="1"/>
  <c r="V15" i="36" s="1"/>
  <c r="M20" i="36"/>
  <c r="N35" i="36"/>
  <c r="N29" i="36"/>
  <c r="N23" i="36"/>
  <c r="L35" i="36"/>
  <c r="L24" i="36"/>
  <c r="M19" i="36"/>
  <c r="M40" i="36"/>
  <c r="M34" i="36"/>
  <c r="M28" i="36"/>
  <c r="M22" i="36"/>
  <c r="M12" i="36"/>
  <c r="M13" i="36"/>
  <c r="M10" i="36"/>
  <c r="M14" i="36"/>
  <c r="N12" i="36"/>
  <c r="L10" i="36"/>
  <c r="L16" i="36"/>
  <c r="P16" i="36" s="1"/>
  <c r="U16" i="36" s="1"/>
  <c r="V16" i="36" s="1"/>
  <c r="L27" i="36"/>
  <c r="N20" i="36"/>
  <c r="L40" i="36"/>
  <c r="N11" i="36"/>
  <c r="L13" i="36"/>
  <c r="N39" i="36"/>
  <c r="N33" i="36"/>
  <c r="N27" i="36"/>
  <c r="L32" i="36"/>
  <c r="L14" i="36"/>
  <c r="P14" i="36" s="1"/>
  <c r="L11" i="36"/>
  <c r="P11" i="36" s="1"/>
  <c r="U11" i="36" s="1"/>
  <c r="V11" i="36" s="1"/>
  <c r="L25" i="36"/>
  <c r="L18" i="36"/>
  <c r="N38" i="36"/>
  <c r="N32" i="36"/>
  <c r="N26" i="36"/>
  <c r="L20" i="36"/>
  <c r="P20" i="36" s="1"/>
  <c r="U20" i="36" s="1"/>
  <c r="V20" i="36" s="1"/>
  <c r="L39" i="36"/>
  <c r="L30" i="36"/>
  <c r="L17" i="36"/>
  <c r="N10" i="36"/>
  <c r="N21" i="36"/>
  <c r="P21" i="36" s="1"/>
  <c r="U21" i="36" s="1"/>
  <c r="V21" i="36" s="1"/>
  <c r="M37" i="36"/>
  <c r="M31" i="36"/>
  <c r="M25" i="36"/>
  <c r="M17" i="36"/>
  <c r="L38" i="36"/>
  <c r="L23" i="36"/>
  <c r="L19" i="36"/>
  <c r="U14" i="36"/>
  <c r="V14" i="36" s="1"/>
  <c r="P19" i="36" l="1"/>
  <c r="U19" i="36" s="1"/>
  <c r="V19" i="36" s="1"/>
  <c r="P10" i="36"/>
  <c r="U10" i="36" s="1"/>
  <c r="V10" i="36" s="1"/>
  <c r="V9" i="36" s="1"/>
  <c r="P17" i="36"/>
  <c r="U17" i="36" s="1"/>
  <c r="V17" i="36" s="1"/>
  <c r="P18" i="36"/>
  <c r="U18" i="36" s="1"/>
  <c r="V18" i="36" s="1"/>
  <c r="P13" i="36"/>
  <c r="U13" i="36" s="1"/>
  <c r="V13" i="36" s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K10" i="34" s="1"/>
  <c r="A10" i="34"/>
  <c r="G7" i="34"/>
  <c r="H27" i="34" s="1"/>
  <c r="L27" i="34" s="1"/>
  <c r="M27" i="34" l="1"/>
  <c r="H12" i="34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26" i="32" l="1"/>
  <c r="M32" i="32"/>
  <c r="M27" i="32"/>
  <c r="M33" i="32"/>
  <c r="M11" i="32"/>
  <c r="M23" i="32"/>
  <c r="M18" i="32"/>
  <c r="M24" i="32"/>
  <c r="M30" i="32"/>
  <c r="M36" i="32"/>
  <c r="M19" i="32"/>
  <c r="M25" i="32"/>
  <c r="M31" i="32"/>
  <c r="M37" i="32"/>
  <c r="M10" i="34"/>
  <c r="H13" i="32"/>
  <c r="L13" i="32" s="1"/>
  <c r="M13" i="32" s="1"/>
  <c r="H18" i="32"/>
  <c r="L18" i="32" s="1"/>
  <c r="H23" i="32"/>
  <c r="L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H25" i="32"/>
  <c r="L25" i="32" s="1"/>
  <c r="H30" i="32"/>
  <c r="L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H31" i="32"/>
  <c r="L31" i="32" s="1"/>
  <c r="H37" i="32"/>
  <c r="L37" i="32" s="1"/>
  <c r="H11" i="32"/>
  <c r="L11" i="32" s="1"/>
  <c r="H17" i="32"/>
  <c r="L17" i="32" s="1"/>
  <c r="M17" i="32" s="1"/>
  <c r="H22" i="32"/>
  <c r="L22" i="32" s="1"/>
  <c r="M22" i="32" s="1"/>
  <c r="H27" i="32"/>
  <c r="L27" i="32" s="1"/>
  <c r="H33" i="32"/>
  <c r="L33" i="32" s="1"/>
  <c r="H38" i="32"/>
  <c r="L38" i="32" s="1"/>
  <c r="M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H28" i="32"/>
  <c r="L28" i="32" s="1"/>
  <c r="M28" i="32" s="1"/>
  <c r="H32" i="32"/>
  <c r="L32" i="32" s="1"/>
  <c r="M10" i="32" l="1"/>
</calcChain>
</file>

<file path=xl/sharedStrings.xml><?xml version="1.0" encoding="utf-8"?>
<sst xmlns="http://schemas.openxmlformats.org/spreadsheetml/2006/main" count="229" uniqueCount="141">
  <si>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</si>
  <si>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</si>
  <si>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</si>
  <si>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</si>
  <si>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</si>
  <si>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</si>
  <si>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</si>
  <si>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</si>
  <si>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</si>
  <si>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</si>
  <si>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</si>
  <si>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</si>
  <si>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</si>
  <si>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</si>
  <si>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</si>
  <si>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</si>
  <si>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</si>
  <si>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</si>
  <si>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</si>
  <si>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</si>
  <si>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</si>
  <si>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</si>
  <si>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</si>
  <si>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</si>
  <si>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</si>
  <si>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</si>
  <si>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</si>
  <si>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</si>
  <si>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</si>
  <si>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</si>
  <si>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</si>
  <si>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</si>
  <si>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</si>
  <si>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</si>
  <si>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</si>
  <si>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</si>
  <si>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</si>
  <si>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</si>
  <si>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</si>
  <si>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</si>
  <si>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</si>
  <si>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</si>
  <si>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</si>
  <si>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</si>
  <si>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</si>
  <si>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</si>
  <si>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</si>
  <si>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</si>
  <si>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</si>
  <si>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</si>
  <si>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</si>
  <si>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</si>
  <si>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</si>
  <si>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</si>
  <si>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</si>
  <si>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</si>
  <si>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</si>
  <si>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</si>
  <si>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</si>
  <si>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</si>
  <si>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</si>
  <si>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</si>
  <si>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</si>
  <si>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</si>
  <si>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</si>
  <si>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</si>
  <si>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</si>
  <si>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</si>
  <si>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</si>
  <si>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</si>
  <si>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</si>
  <si>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</si>
  <si>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</si>
  <si>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</si>
  <si>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</si>
  <si>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</si>
  <si>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</si>
  <si>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</si>
  <si>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</si>
  <si>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</si>
  <si>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</si>
  <si>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</si>
  <si>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</si>
  <si>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</si>
  <si>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</si>
  <si>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</si>
  <si>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</si>
  <si>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</si>
  <si>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</si>
  <si>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</si>
  <si>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</si>
  <si>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культуры, физкультуры</t>
    </r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</si>
  <si>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</si>
  <si>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</si>
  <si>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</si>
  <si>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</si>
  <si>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</si>
  <si>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</si>
  <si>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</si>
  <si>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</si>
  <si>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</si>
  <si>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ДОТАЦИИ НА ВЫРАВНИВАНИЕ БЮДЖЕТНОЙ ОБЕСПЕЧЕННОСТИ ПОСЕЛЕНИЙ</t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</si>
  <si>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</si>
  <si>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</si>
  <si>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</si>
  <si>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</si>
  <si>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</si>
  <si>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</si>
  <si>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</si>
  <si>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t>Ячейки, выделенные цветом, заполняются районом самостоятельно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</si>
  <si>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</si>
  <si>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</si>
  <si>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</si>
  <si>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</si>
  <si>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</si>
  <si>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</si>
  <si>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</si>
  <si>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</si>
  <si>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</si>
  <si>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</si>
  <si>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</si>
  <si>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</si>
  <si>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</si>
  <si>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на 01.01.2019</t>
  </si>
  <si>
    <t>2017
(поступления)</t>
  </si>
  <si>
    <t>2018
(поступления)</t>
  </si>
  <si>
    <t>1 полугодие 2019 
(поступления)</t>
  </si>
  <si>
    <t>2017
(начисления)</t>
  </si>
  <si>
    <t>2018
(начисления)</t>
  </si>
  <si>
    <t>1 полугодие 2019
(начисления)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</si>
  <si>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</si>
  <si>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</si>
  <si>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</si>
  <si>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</si>
  <si>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</si>
  <si>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</si>
  <si>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</si>
  <si>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</si>
  <si>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2022год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</si>
  <si>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2021год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</si>
  <si>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2020год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</si>
</sst>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</numFmts>
  <fonts count="8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167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165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5" fontId="43" fillId="0" borderId="0" xfId="9" applyNumberFormat="1" applyFont="1" applyFill="1" applyBorder="1" applyAlignment="1">
      <alignment horizontal="center"/>
    </xf>
    <xf numFmtId="0" fontId="62" fillId="0" borderId="0" xfId="9" applyFont="1" applyFill="1" applyAlignment="1"/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1" fontId="6" fillId="27" borderId="0" xfId="13" applyNumberFormat="1" applyFill="1" applyBorder="1" applyAlignment="1">
      <alignment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3" fontId="59" fillId="0" borderId="1" xfId="9" applyNumberFormat="1" applyFont="1" applyFill="1" applyBorder="1" applyAlignment="1">
      <alignment horizontal="center" shrinkToFit="1"/>
    </xf>
    <xf numFmtId="0" fontId="58" fillId="0" borderId="0" xfId="0" applyFont="1"/>
    <xf numFmtId="0" fontId="58" fillId="26" borderId="1" xfId="0" applyFont="1" applyFill="1" applyBorder="1"/>
    <xf numFmtId="3" fontId="59" fillId="2" borderId="1" xfId="9" applyNumberFormat="1" applyFont="1" applyFill="1" applyBorder="1" applyAlignment="1">
      <alignment horizontal="center" shrinkToFit="1"/>
    </xf>
    <xf numFmtId="3" fontId="6" fillId="28" borderId="1" xfId="13" applyNumberFormat="1" applyFill="1" applyBorder="1" applyAlignment="1">
      <alignment vertical="center"/>
    </xf>
    <xf numFmtId="0" fontId="46" fillId="26" borderId="0" xfId="9" applyFont="1" applyFill="1" applyBorder="1" applyAlignment="1">
      <alignment horizontal="center"/>
    </xf>
    <xf numFmtId="170" fontId="6" fillId="26" borderId="1" xfId="13" applyNumberFormat="1" applyFill="1" applyBorder="1" applyAlignment="1">
      <alignment vertical="center"/>
    </xf>
    <xf numFmtId="4" fontId="58" fillId="27" borderId="1" xfId="9" applyNumberFormat="1" applyFont="1" applyFill="1" applyBorder="1" applyAlignment="1" applyProtection="1">
      <alignment shrinkToFit="1"/>
      <protection locked="0"/>
    </xf>
    <xf numFmtId="165" fontId="58" fillId="0" borderId="1" xfId="9" applyNumberFormat="1" applyFont="1" applyFill="1" applyBorder="1" applyAlignment="1" applyProtection="1">
      <alignment shrinkToFit="1"/>
    </xf>
    <xf numFmtId="0" fontId="58" fillId="27" borderId="0" xfId="0" applyFont="1" applyFill="1" applyBorder="1"/>
    <xf numFmtId="0" fontId="58" fillId="27" borderId="0" xfId="9" applyNumberFormat="1" applyFont="1" applyFill="1" applyBorder="1" applyAlignment="1" applyProtection="1">
      <alignment horizontal="left" shrinkToFit="1"/>
      <protection locked="0"/>
    </xf>
    <xf numFmtId="165" fontId="59" fillId="2" borderId="1" xfId="9" applyNumberFormat="1" applyFont="1" applyFill="1" applyBorder="1" applyAlignment="1">
      <alignment horizontal="center" shrinkToFit="1"/>
    </xf>
    <xf numFmtId="0" fontId="73" fillId="27" borderId="1" xfId="13" applyFont="1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75" fillId="27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3" fontId="6" fillId="27" borderId="1" xfId="13" applyNumberFormat="1" applyFill="1" applyBorder="1" applyAlignment="1">
      <alignment horizontal="center" vertical="center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  <xf numFmtId="165" fontId="58" fillId="27" borderId="1" xfId="9" applyNumberFormat="1" applyFont="1" applyFill="1" applyBorder="1" applyAlignment="1" applyProtection="1">
      <alignment shrinkToFit="1"/>
      <protection locked="0"/>
    </xf>
  </cellXfs>
  <cellStyles count="103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Акцент1 2" xfId="20" xr:uid="{00000000-0005-0000-0000-000006000000}"/>
    <cellStyle name="20% - Акцент2 2" xfId="21" xr:uid="{00000000-0005-0000-0000-000007000000}"/>
    <cellStyle name="20% - Акцент3 2" xfId="22" xr:uid="{00000000-0005-0000-0000-000008000000}"/>
    <cellStyle name="20% - Акцент4 2" xfId="23" xr:uid="{00000000-0005-0000-0000-000009000000}"/>
    <cellStyle name="20% - Акцент5 2" xfId="24" xr:uid="{00000000-0005-0000-0000-00000A000000}"/>
    <cellStyle name="20% - Акцент6 2" xfId="25" xr:uid="{00000000-0005-0000-0000-00000B000000}"/>
    <cellStyle name="40% - Accent1" xfId="26" xr:uid="{00000000-0005-0000-0000-00000C000000}"/>
    <cellStyle name="40% - Accent2" xfId="27" xr:uid="{00000000-0005-0000-0000-00000D000000}"/>
    <cellStyle name="40% - Accent3" xfId="28" xr:uid="{00000000-0005-0000-0000-00000E000000}"/>
    <cellStyle name="40% - Accent4" xfId="29" xr:uid="{00000000-0005-0000-0000-00000F000000}"/>
    <cellStyle name="40% - Accent5" xfId="30" xr:uid="{00000000-0005-0000-0000-000010000000}"/>
    <cellStyle name="40% - Accent6" xfId="31" xr:uid="{00000000-0005-0000-0000-000011000000}"/>
    <cellStyle name="40% - Акцент1 2" xfId="32" xr:uid="{00000000-0005-0000-0000-000012000000}"/>
    <cellStyle name="40% - Акцент2 2" xfId="33" xr:uid="{00000000-0005-0000-0000-000013000000}"/>
    <cellStyle name="40% - Акцент3 2" xfId="34" xr:uid="{00000000-0005-0000-0000-000014000000}"/>
    <cellStyle name="40% - Акцент4 2" xfId="35" xr:uid="{00000000-0005-0000-0000-000015000000}"/>
    <cellStyle name="40% - Акцент5 2" xfId="36" xr:uid="{00000000-0005-0000-0000-000016000000}"/>
    <cellStyle name="40% - Акцент6 2" xfId="37" xr:uid="{00000000-0005-0000-0000-000017000000}"/>
    <cellStyle name="60% - Accent1" xfId="38" xr:uid="{00000000-0005-0000-0000-000018000000}"/>
    <cellStyle name="60% - Accent2" xfId="39" xr:uid="{00000000-0005-0000-0000-000019000000}"/>
    <cellStyle name="60% - Accent3" xfId="40" xr:uid="{00000000-0005-0000-0000-00001A000000}"/>
    <cellStyle name="60% - Accent4" xfId="41" xr:uid="{00000000-0005-0000-0000-00001B000000}"/>
    <cellStyle name="60% - Accent5" xfId="42" xr:uid="{00000000-0005-0000-0000-00001C000000}"/>
    <cellStyle name="60% - Accent6" xfId="43" xr:uid="{00000000-0005-0000-0000-00001D000000}"/>
    <cellStyle name="60% - Акцент1 2" xfId="44" xr:uid="{00000000-0005-0000-0000-00001E000000}"/>
    <cellStyle name="60% - Акцент2 2" xfId="45" xr:uid="{00000000-0005-0000-0000-00001F000000}"/>
    <cellStyle name="60% - Акцент3 2" xfId="46" xr:uid="{00000000-0005-0000-0000-000020000000}"/>
    <cellStyle name="60% - Акцент4 2" xfId="47" xr:uid="{00000000-0005-0000-0000-000021000000}"/>
    <cellStyle name="60% - Акцент5 2" xfId="48" xr:uid="{00000000-0005-0000-0000-000022000000}"/>
    <cellStyle name="60% - Акцент6 2" xfId="49" xr:uid="{00000000-0005-0000-0000-000023000000}"/>
    <cellStyle name="Accent1" xfId="50" xr:uid="{00000000-0005-0000-0000-000024000000}"/>
    <cellStyle name="Accent2" xfId="51" xr:uid="{00000000-0005-0000-0000-000025000000}"/>
    <cellStyle name="Accent3" xfId="52" xr:uid="{00000000-0005-0000-0000-000026000000}"/>
    <cellStyle name="Accent4" xfId="53" xr:uid="{00000000-0005-0000-0000-000027000000}"/>
    <cellStyle name="Accent5" xfId="54" xr:uid="{00000000-0005-0000-0000-000028000000}"/>
    <cellStyle name="Accent6" xfId="55" xr:uid="{00000000-0005-0000-0000-000029000000}"/>
    <cellStyle name="Bad" xfId="56" xr:uid="{00000000-0005-0000-0000-00002A000000}"/>
    <cellStyle name="Calculation" xfId="57" xr:uid="{00000000-0005-0000-0000-00002B000000}"/>
    <cellStyle name="Check Cell" xfId="58" xr:uid="{00000000-0005-0000-0000-00002C000000}"/>
    <cellStyle name="Comma 2" xfId="1" xr:uid="{00000000-0005-0000-0000-00002D000000}"/>
    <cellStyle name="Comma 2 2" xfId="59" xr:uid="{00000000-0005-0000-0000-00002E000000}"/>
    <cellStyle name="Comma0" xfId="2" xr:uid="{00000000-0005-0000-0000-00002F000000}"/>
    <cellStyle name="Currency0" xfId="3" xr:uid="{00000000-0005-0000-0000-000030000000}"/>
    <cellStyle name="Date" xfId="4" xr:uid="{00000000-0005-0000-0000-000031000000}"/>
    <cellStyle name="Explanatory Text" xfId="60" xr:uid="{00000000-0005-0000-0000-000032000000}"/>
    <cellStyle name="Fixed" xfId="5" xr:uid="{00000000-0005-0000-0000-000033000000}"/>
    <cellStyle name="Good" xfId="61" xr:uid="{00000000-0005-0000-0000-000034000000}"/>
    <cellStyle name="Heading 1" xfId="62" xr:uid="{00000000-0005-0000-0000-000035000000}"/>
    <cellStyle name="Heading 2" xfId="63" xr:uid="{00000000-0005-0000-0000-000036000000}"/>
    <cellStyle name="Heading 3" xfId="64" xr:uid="{00000000-0005-0000-0000-000037000000}"/>
    <cellStyle name="Heading 4" xfId="65" xr:uid="{00000000-0005-0000-0000-000038000000}"/>
    <cellStyle name="Input" xfId="66" xr:uid="{00000000-0005-0000-0000-000039000000}"/>
    <cellStyle name="Linked Cell" xfId="67" xr:uid="{00000000-0005-0000-0000-00003A000000}"/>
    <cellStyle name="Neutral" xfId="68" xr:uid="{00000000-0005-0000-0000-00003B000000}"/>
    <cellStyle name="Normal 2" xfId="6" xr:uid="{00000000-0005-0000-0000-00003C000000}"/>
    <cellStyle name="Normal 2 2" xfId="69" xr:uid="{00000000-0005-0000-0000-00003D000000}"/>
    <cellStyle name="Normal_Alexander's Tables" xfId="7" xr:uid="{00000000-0005-0000-0000-00003E000000}"/>
    <cellStyle name="Normal_own-reg-rev" xfId="8" xr:uid="{00000000-0005-0000-0000-00003F000000}"/>
    <cellStyle name="Normal_ФФПМР_ИБР_Ставрополь_2006 4" xfId="9" xr:uid="{00000000-0005-0000-0000-000040000000}"/>
    <cellStyle name="Note" xfId="70" xr:uid="{00000000-0005-0000-0000-000041000000}"/>
    <cellStyle name="Note 2" xfId="71" xr:uid="{00000000-0005-0000-0000-000042000000}"/>
    <cellStyle name="Output" xfId="72" xr:uid="{00000000-0005-0000-0000-000043000000}"/>
    <cellStyle name="Title" xfId="73" xr:uid="{00000000-0005-0000-0000-000044000000}"/>
    <cellStyle name="Total" xfId="74" xr:uid="{00000000-0005-0000-0000-000045000000}"/>
    <cellStyle name="Warning Text" xfId="75" xr:uid="{00000000-0005-0000-0000-000046000000}"/>
    <cellStyle name="Акцент1 2" xfId="76" xr:uid="{00000000-0005-0000-0000-000047000000}"/>
    <cellStyle name="Акцент2 2" xfId="77" xr:uid="{00000000-0005-0000-0000-000048000000}"/>
    <cellStyle name="Акцент3 2" xfId="78" xr:uid="{00000000-0005-0000-0000-000049000000}"/>
    <cellStyle name="Акцент4 2" xfId="79" xr:uid="{00000000-0005-0000-0000-00004A000000}"/>
    <cellStyle name="Акцент5 2" xfId="80" xr:uid="{00000000-0005-0000-0000-00004B000000}"/>
    <cellStyle name="Акцент6 2" xfId="81" xr:uid="{00000000-0005-0000-0000-00004C000000}"/>
    <cellStyle name="Ввод  2" xfId="82" xr:uid="{00000000-0005-0000-0000-00004D000000}"/>
    <cellStyle name="Вывод 2" xfId="83" xr:uid="{00000000-0005-0000-0000-00004E000000}"/>
    <cellStyle name="Вычисление 2" xfId="84" xr:uid="{00000000-0005-0000-0000-00004F000000}"/>
    <cellStyle name="Заголовок 1 2" xfId="85" xr:uid="{00000000-0005-0000-0000-000050000000}"/>
    <cellStyle name="Заголовок 2 2" xfId="86" xr:uid="{00000000-0005-0000-0000-000051000000}"/>
    <cellStyle name="Заголовок 3 2" xfId="87" xr:uid="{00000000-0005-0000-0000-000052000000}"/>
    <cellStyle name="Заголовок 4 2" xfId="88" xr:uid="{00000000-0005-0000-0000-000053000000}"/>
    <cellStyle name="Итог 2" xfId="89" xr:uid="{00000000-0005-0000-0000-000054000000}"/>
    <cellStyle name="Контрольная ячейка 2" xfId="90" xr:uid="{00000000-0005-0000-0000-000055000000}"/>
    <cellStyle name="Название 2" xfId="91" xr:uid="{00000000-0005-0000-0000-000056000000}"/>
    <cellStyle name="Нейтральный 2" xfId="92" xr:uid="{00000000-0005-0000-0000-000057000000}"/>
    <cellStyle name="Обычный" xfId="0" builtinId="0"/>
    <cellStyle name="Обычный 2" xfId="12" xr:uid="{00000000-0005-0000-0000-000059000000}"/>
    <cellStyle name="Обычный 3" xfId="13" xr:uid="{00000000-0005-0000-0000-00005A000000}"/>
    <cellStyle name="Обычный_ИНП МР и П 2011 ( УСН 50% НДПИ 25%)" xfId="10" xr:uid="{00000000-0005-0000-0000-00005B000000}"/>
    <cellStyle name="Плохой 2" xfId="93" xr:uid="{00000000-0005-0000-0000-00005C000000}"/>
    <cellStyle name="Пояснение 2" xfId="94" xr:uid="{00000000-0005-0000-0000-00005D000000}"/>
    <cellStyle name="Примечание 2" xfId="96" xr:uid="{00000000-0005-0000-0000-00005E000000}"/>
    <cellStyle name="Примечание 3" xfId="95" xr:uid="{00000000-0005-0000-0000-00005F000000}"/>
    <cellStyle name="Процентный" xfId="102" builtinId="5"/>
    <cellStyle name="Процентный 2" xfId="97" xr:uid="{00000000-0005-0000-0000-000061000000}"/>
    <cellStyle name="Связанная ячейка 2" xfId="98" xr:uid="{00000000-0005-0000-0000-000062000000}"/>
    <cellStyle name="Стиль 1" xfId="11" xr:uid="{00000000-0005-0000-0000-000063000000}"/>
    <cellStyle name="Текст предупреждения 2" xfId="99" xr:uid="{00000000-0005-0000-0000-000064000000}"/>
    <cellStyle name="Финансовый 2" xfId="100" xr:uid="{00000000-0005-0000-0000-000066000000}"/>
    <cellStyle name="Хороший 2" xfId="101" xr:uid="{00000000-0005-0000-0000-000067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11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11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11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11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11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11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11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5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11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11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5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11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11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11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11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11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2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8"/>
  <sheetViews>
    <sheetView view="pageBreakPreview" zoomScale="60" zoomScaleNormal="70" workbookViewId="0">
      <pane xSplit="3" ySplit="13" topLeftCell="V14" activePane="bottomRight" state="frozen"/>
      <selection pane="topRight" activeCell="C1" sqref="C1"/>
      <selection pane="bottomLeft" activeCell="A6" sqref="A6"/>
      <selection pane="bottomRight" activeCell="AK20" sqref="AK19:AK20"/>
    </sheetView>
  </sheetViews>
  <sheetFormatPr defaultRowHeight="12.75" x14ac:dyDescent="0.2"/>
  <cols>
    <col min="1" max="1" width="9.28515625" style="71" bestFit="1" customWidth="1"/>
    <col min="2" max="2" width="31.5703125" style="74" customWidth="1"/>
    <col min="3" max="3" width="15.85546875" style="74" customWidth="1"/>
    <col min="4" max="4" width="14.28515625" style="75" customWidth="1"/>
    <col min="5" max="5" width="16.28515625" style="76" bestFit="1" customWidth="1"/>
    <col min="6" max="6" width="15.28515625" style="76" customWidth="1"/>
    <col min="7" max="9" width="11.5703125" style="76" bestFit="1" customWidth="1"/>
    <col min="10" max="10" width="15" style="76" customWidth="1"/>
    <col min="11" max="11" width="13.28515625" style="77" customWidth="1"/>
    <col min="12" max="12" width="13.42578125" style="76" customWidth="1"/>
    <col min="13" max="15" width="11.5703125" style="76" bestFit="1" customWidth="1"/>
    <col min="16" max="16" width="16.28515625" style="76" customWidth="1"/>
    <col min="17" max="17" width="14.140625" style="76" customWidth="1"/>
    <col min="18" max="20" width="11.5703125" style="71" bestFit="1" customWidth="1"/>
    <col min="21" max="21" width="18.42578125" style="71" bestFit="1" customWidth="1"/>
    <col min="22" max="22" width="13.7109375" style="71" customWidth="1"/>
    <col min="23" max="23" width="14" style="71" customWidth="1"/>
    <col min="24" max="26" width="11.5703125" style="71" bestFit="1" customWidth="1"/>
    <col min="27" max="29" width="12.5703125" style="71" bestFit="1" customWidth="1"/>
    <col min="30" max="33" width="10.42578125" style="71" customWidth="1"/>
    <col min="34" max="35" width="9.140625" style="71"/>
    <col min="36" max="36" width="12.140625" style="71" customWidth="1"/>
    <col min="37" max="37" width="24.7109375" style="71" customWidth="1"/>
    <col min="38" max="38" width="19.7109375" style="71" customWidth="1"/>
    <col min="39" max="269" width="9.140625" style="71"/>
    <col min="270" max="270" width="18.140625" style="71" customWidth="1"/>
    <col min="271" max="271" width="0" style="71" hidden="1" customWidth="1"/>
    <col min="272" max="272" width="25.85546875" style="71" customWidth="1"/>
    <col min="273" max="273" width="31.5703125" style="71" customWidth="1"/>
    <col min="274" max="274" width="13.140625" style="71" bestFit="1" customWidth="1"/>
    <col min="275" max="275" width="17.42578125" style="71" customWidth="1"/>
    <col min="276" max="276" width="18.42578125" style="71" customWidth="1"/>
    <col min="277" max="277" width="11.7109375" style="71" customWidth="1"/>
    <col min="278" max="278" width="11.85546875" style="71" customWidth="1"/>
    <col min="279" max="279" width="13.42578125" style="71" customWidth="1"/>
    <col min="280" max="280" width="13.140625" style="71" bestFit="1" customWidth="1"/>
    <col min="281" max="281" width="15" style="71" customWidth="1"/>
    <col min="282" max="282" width="15.5703125" style="71" customWidth="1"/>
    <col min="283" max="283" width="15.28515625" style="71" customWidth="1"/>
    <col min="284" max="284" width="13.42578125" style="71" customWidth="1"/>
    <col min="285" max="285" width="15.5703125" style="71" customWidth="1"/>
    <col min="286" max="525" width="9.140625" style="71"/>
    <col min="526" max="526" width="18.140625" style="71" customWidth="1"/>
    <col min="527" max="527" width="0" style="71" hidden="1" customWidth="1"/>
    <col min="528" max="528" width="25.85546875" style="71" customWidth="1"/>
    <col min="529" max="529" width="31.5703125" style="71" customWidth="1"/>
    <col min="530" max="530" width="13.140625" style="71" bestFit="1" customWidth="1"/>
    <col min="531" max="531" width="17.42578125" style="71" customWidth="1"/>
    <col min="532" max="532" width="18.42578125" style="71" customWidth="1"/>
    <col min="533" max="533" width="11.7109375" style="71" customWidth="1"/>
    <col min="534" max="534" width="11.85546875" style="71" customWidth="1"/>
    <col min="535" max="535" width="13.42578125" style="71" customWidth="1"/>
    <col min="536" max="536" width="13.140625" style="71" bestFit="1" customWidth="1"/>
    <col min="537" max="537" width="15" style="71" customWidth="1"/>
    <col min="538" max="538" width="15.5703125" style="71" customWidth="1"/>
    <col min="539" max="539" width="15.28515625" style="71" customWidth="1"/>
    <col min="540" max="540" width="13.42578125" style="71" customWidth="1"/>
    <col min="541" max="541" width="15.5703125" style="71" customWidth="1"/>
    <col min="542" max="781" width="9.140625" style="71"/>
    <col min="782" max="782" width="18.140625" style="71" customWidth="1"/>
    <col min="783" max="783" width="0" style="71" hidden="1" customWidth="1"/>
    <col min="784" max="784" width="25.85546875" style="71" customWidth="1"/>
    <col min="785" max="785" width="31.5703125" style="71" customWidth="1"/>
    <col min="786" max="786" width="13.140625" style="71" bestFit="1" customWidth="1"/>
    <col min="787" max="787" width="17.42578125" style="71" customWidth="1"/>
    <col min="788" max="788" width="18.42578125" style="71" customWidth="1"/>
    <col min="789" max="789" width="11.7109375" style="71" customWidth="1"/>
    <col min="790" max="790" width="11.85546875" style="71" customWidth="1"/>
    <col min="791" max="791" width="13.42578125" style="71" customWidth="1"/>
    <col min="792" max="792" width="13.140625" style="71" bestFit="1" customWidth="1"/>
    <col min="793" max="793" width="15" style="71" customWidth="1"/>
    <col min="794" max="794" width="15.5703125" style="71" customWidth="1"/>
    <col min="795" max="795" width="15.28515625" style="71" customWidth="1"/>
    <col min="796" max="796" width="13.42578125" style="71" customWidth="1"/>
    <col min="797" max="797" width="15.5703125" style="71" customWidth="1"/>
    <col min="798" max="1037" width="9.140625" style="71"/>
    <col min="1038" max="1038" width="18.140625" style="71" customWidth="1"/>
    <col min="1039" max="1039" width="0" style="71" hidden="1" customWidth="1"/>
    <col min="1040" max="1040" width="25.85546875" style="71" customWidth="1"/>
    <col min="1041" max="1041" width="31.5703125" style="71" customWidth="1"/>
    <col min="1042" max="1042" width="13.140625" style="71" bestFit="1" customWidth="1"/>
    <col min="1043" max="1043" width="17.42578125" style="71" customWidth="1"/>
    <col min="1044" max="1044" width="18.42578125" style="71" customWidth="1"/>
    <col min="1045" max="1045" width="11.7109375" style="71" customWidth="1"/>
    <col min="1046" max="1046" width="11.85546875" style="71" customWidth="1"/>
    <col min="1047" max="1047" width="13.42578125" style="71" customWidth="1"/>
    <col min="1048" max="1048" width="13.140625" style="71" bestFit="1" customWidth="1"/>
    <col min="1049" max="1049" width="15" style="71" customWidth="1"/>
    <col min="1050" max="1050" width="15.5703125" style="71" customWidth="1"/>
    <col min="1051" max="1051" width="15.28515625" style="71" customWidth="1"/>
    <col min="1052" max="1052" width="13.42578125" style="71" customWidth="1"/>
    <col min="1053" max="1053" width="15.5703125" style="71" customWidth="1"/>
    <col min="1054" max="1293" width="9.140625" style="71"/>
    <col min="1294" max="1294" width="18.140625" style="71" customWidth="1"/>
    <col min="1295" max="1295" width="0" style="71" hidden="1" customWidth="1"/>
    <col min="1296" max="1296" width="25.85546875" style="71" customWidth="1"/>
    <col min="1297" max="1297" width="31.5703125" style="71" customWidth="1"/>
    <col min="1298" max="1298" width="13.140625" style="71" bestFit="1" customWidth="1"/>
    <col min="1299" max="1299" width="17.42578125" style="71" customWidth="1"/>
    <col min="1300" max="1300" width="18.42578125" style="71" customWidth="1"/>
    <col min="1301" max="1301" width="11.7109375" style="71" customWidth="1"/>
    <col min="1302" max="1302" width="11.85546875" style="71" customWidth="1"/>
    <col min="1303" max="1303" width="13.42578125" style="71" customWidth="1"/>
    <col min="1304" max="1304" width="13.140625" style="71" bestFit="1" customWidth="1"/>
    <col min="1305" max="1305" width="15" style="71" customWidth="1"/>
    <col min="1306" max="1306" width="15.5703125" style="71" customWidth="1"/>
    <col min="1307" max="1307" width="15.28515625" style="71" customWidth="1"/>
    <col min="1308" max="1308" width="13.42578125" style="71" customWidth="1"/>
    <col min="1309" max="1309" width="15.5703125" style="71" customWidth="1"/>
    <col min="1310" max="1549" width="9.140625" style="71"/>
    <col min="1550" max="1550" width="18.140625" style="71" customWidth="1"/>
    <col min="1551" max="1551" width="0" style="71" hidden="1" customWidth="1"/>
    <col min="1552" max="1552" width="25.85546875" style="71" customWidth="1"/>
    <col min="1553" max="1553" width="31.5703125" style="71" customWidth="1"/>
    <col min="1554" max="1554" width="13.140625" style="71" bestFit="1" customWidth="1"/>
    <col min="1555" max="1555" width="17.42578125" style="71" customWidth="1"/>
    <col min="1556" max="1556" width="18.42578125" style="71" customWidth="1"/>
    <col min="1557" max="1557" width="11.7109375" style="71" customWidth="1"/>
    <col min="1558" max="1558" width="11.85546875" style="71" customWidth="1"/>
    <col min="1559" max="1559" width="13.42578125" style="71" customWidth="1"/>
    <col min="1560" max="1560" width="13.140625" style="71" bestFit="1" customWidth="1"/>
    <col min="1561" max="1561" width="15" style="71" customWidth="1"/>
    <col min="1562" max="1562" width="15.5703125" style="71" customWidth="1"/>
    <col min="1563" max="1563" width="15.28515625" style="71" customWidth="1"/>
    <col min="1564" max="1564" width="13.42578125" style="71" customWidth="1"/>
    <col min="1565" max="1565" width="15.5703125" style="71" customWidth="1"/>
    <col min="1566" max="1805" width="9.140625" style="71"/>
    <col min="1806" max="1806" width="18.140625" style="71" customWidth="1"/>
    <col min="1807" max="1807" width="0" style="71" hidden="1" customWidth="1"/>
    <col min="1808" max="1808" width="25.85546875" style="71" customWidth="1"/>
    <col min="1809" max="1809" width="31.5703125" style="71" customWidth="1"/>
    <col min="1810" max="1810" width="13.140625" style="71" bestFit="1" customWidth="1"/>
    <col min="1811" max="1811" width="17.42578125" style="71" customWidth="1"/>
    <col min="1812" max="1812" width="18.42578125" style="71" customWidth="1"/>
    <col min="1813" max="1813" width="11.7109375" style="71" customWidth="1"/>
    <col min="1814" max="1814" width="11.85546875" style="71" customWidth="1"/>
    <col min="1815" max="1815" width="13.42578125" style="71" customWidth="1"/>
    <col min="1816" max="1816" width="13.140625" style="71" bestFit="1" customWidth="1"/>
    <col min="1817" max="1817" width="15" style="71" customWidth="1"/>
    <col min="1818" max="1818" width="15.5703125" style="71" customWidth="1"/>
    <col min="1819" max="1819" width="15.28515625" style="71" customWidth="1"/>
    <col min="1820" max="1820" width="13.42578125" style="71" customWidth="1"/>
    <col min="1821" max="1821" width="15.5703125" style="71" customWidth="1"/>
    <col min="1822" max="2061" width="9.140625" style="71"/>
    <col min="2062" max="2062" width="18.140625" style="71" customWidth="1"/>
    <col min="2063" max="2063" width="0" style="71" hidden="1" customWidth="1"/>
    <col min="2064" max="2064" width="25.85546875" style="71" customWidth="1"/>
    <col min="2065" max="2065" width="31.5703125" style="71" customWidth="1"/>
    <col min="2066" max="2066" width="13.140625" style="71" bestFit="1" customWidth="1"/>
    <col min="2067" max="2067" width="17.42578125" style="71" customWidth="1"/>
    <col min="2068" max="2068" width="18.42578125" style="71" customWidth="1"/>
    <col min="2069" max="2069" width="11.7109375" style="71" customWidth="1"/>
    <col min="2070" max="2070" width="11.85546875" style="71" customWidth="1"/>
    <col min="2071" max="2071" width="13.42578125" style="71" customWidth="1"/>
    <col min="2072" max="2072" width="13.140625" style="71" bestFit="1" customWidth="1"/>
    <col min="2073" max="2073" width="15" style="71" customWidth="1"/>
    <col min="2074" max="2074" width="15.5703125" style="71" customWidth="1"/>
    <col min="2075" max="2075" width="15.28515625" style="71" customWidth="1"/>
    <col min="2076" max="2076" width="13.42578125" style="71" customWidth="1"/>
    <col min="2077" max="2077" width="15.5703125" style="71" customWidth="1"/>
    <col min="2078" max="2317" width="9.140625" style="71"/>
    <col min="2318" max="2318" width="18.140625" style="71" customWidth="1"/>
    <col min="2319" max="2319" width="0" style="71" hidden="1" customWidth="1"/>
    <col min="2320" max="2320" width="25.85546875" style="71" customWidth="1"/>
    <col min="2321" max="2321" width="31.5703125" style="71" customWidth="1"/>
    <col min="2322" max="2322" width="13.140625" style="71" bestFit="1" customWidth="1"/>
    <col min="2323" max="2323" width="17.42578125" style="71" customWidth="1"/>
    <col min="2324" max="2324" width="18.42578125" style="71" customWidth="1"/>
    <col min="2325" max="2325" width="11.7109375" style="71" customWidth="1"/>
    <col min="2326" max="2326" width="11.85546875" style="71" customWidth="1"/>
    <col min="2327" max="2327" width="13.42578125" style="71" customWidth="1"/>
    <col min="2328" max="2328" width="13.140625" style="71" bestFit="1" customWidth="1"/>
    <col min="2329" max="2329" width="15" style="71" customWidth="1"/>
    <col min="2330" max="2330" width="15.5703125" style="71" customWidth="1"/>
    <col min="2331" max="2331" width="15.28515625" style="71" customWidth="1"/>
    <col min="2332" max="2332" width="13.42578125" style="71" customWidth="1"/>
    <col min="2333" max="2333" width="15.5703125" style="71" customWidth="1"/>
    <col min="2334" max="2573" width="9.140625" style="71"/>
    <col min="2574" max="2574" width="18.140625" style="71" customWidth="1"/>
    <col min="2575" max="2575" width="0" style="71" hidden="1" customWidth="1"/>
    <col min="2576" max="2576" width="25.85546875" style="71" customWidth="1"/>
    <col min="2577" max="2577" width="31.5703125" style="71" customWidth="1"/>
    <col min="2578" max="2578" width="13.140625" style="71" bestFit="1" customWidth="1"/>
    <col min="2579" max="2579" width="17.42578125" style="71" customWidth="1"/>
    <col min="2580" max="2580" width="18.42578125" style="71" customWidth="1"/>
    <col min="2581" max="2581" width="11.7109375" style="71" customWidth="1"/>
    <col min="2582" max="2582" width="11.85546875" style="71" customWidth="1"/>
    <col min="2583" max="2583" width="13.42578125" style="71" customWidth="1"/>
    <col min="2584" max="2584" width="13.140625" style="71" bestFit="1" customWidth="1"/>
    <col min="2585" max="2585" width="15" style="71" customWidth="1"/>
    <col min="2586" max="2586" width="15.5703125" style="71" customWidth="1"/>
    <col min="2587" max="2587" width="15.28515625" style="71" customWidth="1"/>
    <col min="2588" max="2588" width="13.42578125" style="71" customWidth="1"/>
    <col min="2589" max="2589" width="15.5703125" style="71" customWidth="1"/>
    <col min="2590" max="2829" width="9.140625" style="71"/>
    <col min="2830" max="2830" width="18.140625" style="71" customWidth="1"/>
    <col min="2831" max="2831" width="0" style="71" hidden="1" customWidth="1"/>
    <col min="2832" max="2832" width="25.85546875" style="71" customWidth="1"/>
    <col min="2833" max="2833" width="31.5703125" style="71" customWidth="1"/>
    <col min="2834" max="2834" width="13.140625" style="71" bestFit="1" customWidth="1"/>
    <col min="2835" max="2835" width="17.42578125" style="71" customWidth="1"/>
    <col min="2836" max="2836" width="18.42578125" style="71" customWidth="1"/>
    <col min="2837" max="2837" width="11.7109375" style="71" customWidth="1"/>
    <col min="2838" max="2838" width="11.85546875" style="71" customWidth="1"/>
    <col min="2839" max="2839" width="13.42578125" style="71" customWidth="1"/>
    <col min="2840" max="2840" width="13.140625" style="71" bestFit="1" customWidth="1"/>
    <col min="2841" max="2841" width="15" style="71" customWidth="1"/>
    <col min="2842" max="2842" width="15.5703125" style="71" customWidth="1"/>
    <col min="2843" max="2843" width="15.28515625" style="71" customWidth="1"/>
    <col min="2844" max="2844" width="13.42578125" style="71" customWidth="1"/>
    <col min="2845" max="2845" width="15.5703125" style="71" customWidth="1"/>
    <col min="2846" max="3085" width="9.140625" style="71"/>
    <col min="3086" max="3086" width="18.140625" style="71" customWidth="1"/>
    <col min="3087" max="3087" width="0" style="71" hidden="1" customWidth="1"/>
    <col min="3088" max="3088" width="25.85546875" style="71" customWidth="1"/>
    <col min="3089" max="3089" width="31.5703125" style="71" customWidth="1"/>
    <col min="3090" max="3090" width="13.140625" style="71" bestFit="1" customWidth="1"/>
    <col min="3091" max="3091" width="17.42578125" style="71" customWidth="1"/>
    <col min="3092" max="3092" width="18.42578125" style="71" customWidth="1"/>
    <col min="3093" max="3093" width="11.7109375" style="71" customWidth="1"/>
    <col min="3094" max="3094" width="11.85546875" style="71" customWidth="1"/>
    <col min="3095" max="3095" width="13.42578125" style="71" customWidth="1"/>
    <col min="3096" max="3096" width="13.140625" style="71" bestFit="1" customWidth="1"/>
    <col min="3097" max="3097" width="15" style="71" customWidth="1"/>
    <col min="3098" max="3098" width="15.5703125" style="71" customWidth="1"/>
    <col min="3099" max="3099" width="15.28515625" style="71" customWidth="1"/>
    <col min="3100" max="3100" width="13.42578125" style="71" customWidth="1"/>
    <col min="3101" max="3101" width="15.5703125" style="71" customWidth="1"/>
    <col min="3102" max="3341" width="9.140625" style="71"/>
    <col min="3342" max="3342" width="18.140625" style="71" customWidth="1"/>
    <col min="3343" max="3343" width="0" style="71" hidden="1" customWidth="1"/>
    <col min="3344" max="3344" width="25.85546875" style="71" customWidth="1"/>
    <col min="3345" max="3345" width="31.5703125" style="71" customWidth="1"/>
    <col min="3346" max="3346" width="13.140625" style="71" bestFit="1" customWidth="1"/>
    <col min="3347" max="3347" width="17.42578125" style="71" customWidth="1"/>
    <col min="3348" max="3348" width="18.42578125" style="71" customWidth="1"/>
    <col min="3349" max="3349" width="11.7109375" style="71" customWidth="1"/>
    <col min="3350" max="3350" width="11.85546875" style="71" customWidth="1"/>
    <col min="3351" max="3351" width="13.42578125" style="71" customWidth="1"/>
    <col min="3352" max="3352" width="13.140625" style="71" bestFit="1" customWidth="1"/>
    <col min="3353" max="3353" width="15" style="71" customWidth="1"/>
    <col min="3354" max="3354" width="15.5703125" style="71" customWidth="1"/>
    <col min="3355" max="3355" width="15.28515625" style="71" customWidth="1"/>
    <col min="3356" max="3356" width="13.42578125" style="71" customWidth="1"/>
    <col min="3357" max="3357" width="15.5703125" style="71" customWidth="1"/>
    <col min="3358" max="3597" width="9.140625" style="71"/>
    <col min="3598" max="3598" width="18.140625" style="71" customWidth="1"/>
    <col min="3599" max="3599" width="0" style="71" hidden="1" customWidth="1"/>
    <col min="3600" max="3600" width="25.85546875" style="71" customWidth="1"/>
    <col min="3601" max="3601" width="31.5703125" style="71" customWidth="1"/>
    <col min="3602" max="3602" width="13.140625" style="71" bestFit="1" customWidth="1"/>
    <col min="3603" max="3603" width="17.42578125" style="71" customWidth="1"/>
    <col min="3604" max="3604" width="18.42578125" style="71" customWidth="1"/>
    <col min="3605" max="3605" width="11.7109375" style="71" customWidth="1"/>
    <col min="3606" max="3606" width="11.85546875" style="71" customWidth="1"/>
    <col min="3607" max="3607" width="13.42578125" style="71" customWidth="1"/>
    <col min="3608" max="3608" width="13.140625" style="71" bestFit="1" customWidth="1"/>
    <col min="3609" max="3609" width="15" style="71" customWidth="1"/>
    <col min="3610" max="3610" width="15.5703125" style="71" customWidth="1"/>
    <col min="3611" max="3611" width="15.28515625" style="71" customWidth="1"/>
    <col min="3612" max="3612" width="13.42578125" style="71" customWidth="1"/>
    <col min="3613" max="3613" width="15.5703125" style="71" customWidth="1"/>
    <col min="3614" max="3853" width="9.140625" style="71"/>
    <col min="3854" max="3854" width="18.140625" style="71" customWidth="1"/>
    <col min="3855" max="3855" width="0" style="71" hidden="1" customWidth="1"/>
    <col min="3856" max="3856" width="25.85546875" style="71" customWidth="1"/>
    <col min="3857" max="3857" width="31.5703125" style="71" customWidth="1"/>
    <col min="3858" max="3858" width="13.140625" style="71" bestFit="1" customWidth="1"/>
    <col min="3859" max="3859" width="17.42578125" style="71" customWidth="1"/>
    <col min="3860" max="3860" width="18.42578125" style="71" customWidth="1"/>
    <col min="3861" max="3861" width="11.7109375" style="71" customWidth="1"/>
    <col min="3862" max="3862" width="11.85546875" style="71" customWidth="1"/>
    <col min="3863" max="3863" width="13.42578125" style="71" customWidth="1"/>
    <col min="3864" max="3864" width="13.140625" style="71" bestFit="1" customWidth="1"/>
    <col min="3865" max="3865" width="15" style="71" customWidth="1"/>
    <col min="3866" max="3866" width="15.5703125" style="71" customWidth="1"/>
    <col min="3867" max="3867" width="15.28515625" style="71" customWidth="1"/>
    <col min="3868" max="3868" width="13.42578125" style="71" customWidth="1"/>
    <col min="3869" max="3869" width="15.5703125" style="71" customWidth="1"/>
    <col min="3870" max="4109" width="9.140625" style="71"/>
    <col min="4110" max="4110" width="18.140625" style="71" customWidth="1"/>
    <col min="4111" max="4111" width="0" style="71" hidden="1" customWidth="1"/>
    <col min="4112" max="4112" width="25.85546875" style="71" customWidth="1"/>
    <col min="4113" max="4113" width="31.5703125" style="71" customWidth="1"/>
    <col min="4114" max="4114" width="13.140625" style="71" bestFit="1" customWidth="1"/>
    <col min="4115" max="4115" width="17.42578125" style="71" customWidth="1"/>
    <col min="4116" max="4116" width="18.42578125" style="71" customWidth="1"/>
    <col min="4117" max="4117" width="11.7109375" style="71" customWidth="1"/>
    <col min="4118" max="4118" width="11.85546875" style="71" customWidth="1"/>
    <col min="4119" max="4119" width="13.42578125" style="71" customWidth="1"/>
    <col min="4120" max="4120" width="13.140625" style="71" bestFit="1" customWidth="1"/>
    <col min="4121" max="4121" width="15" style="71" customWidth="1"/>
    <col min="4122" max="4122" width="15.5703125" style="71" customWidth="1"/>
    <col min="4123" max="4123" width="15.28515625" style="71" customWidth="1"/>
    <col min="4124" max="4124" width="13.42578125" style="71" customWidth="1"/>
    <col min="4125" max="4125" width="15.5703125" style="71" customWidth="1"/>
    <col min="4126" max="4365" width="9.140625" style="71"/>
    <col min="4366" max="4366" width="18.140625" style="71" customWidth="1"/>
    <col min="4367" max="4367" width="0" style="71" hidden="1" customWidth="1"/>
    <col min="4368" max="4368" width="25.85546875" style="71" customWidth="1"/>
    <col min="4369" max="4369" width="31.5703125" style="71" customWidth="1"/>
    <col min="4370" max="4370" width="13.140625" style="71" bestFit="1" customWidth="1"/>
    <col min="4371" max="4371" width="17.42578125" style="71" customWidth="1"/>
    <col min="4372" max="4372" width="18.42578125" style="71" customWidth="1"/>
    <col min="4373" max="4373" width="11.7109375" style="71" customWidth="1"/>
    <col min="4374" max="4374" width="11.85546875" style="71" customWidth="1"/>
    <col min="4375" max="4375" width="13.42578125" style="71" customWidth="1"/>
    <col min="4376" max="4376" width="13.140625" style="71" bestFit="1" customWidth="1"/>
    <col min="4377" max="4377" width="15" style="71" customWidth="1"/>
    <col min="4378" max="4378" width="15.5703125" style="71" customWidth="1"/>
    <col min="4379" max="4379" width="15.28515625" style="71" customWidth="1"/>
    <col min="4380" max="4380" width="13.42578125" style="71" customWidth="1"/>
    <col min="4381" max="4381" width="15.5703125" style="71" customWidth="1"/>
    <col min="4382" max="4621" width="9.140625" style="71"/>
    <col min="4622" max="4622" width="18.140625" style="71" customWidth="1"/>
    <col min="4623" max="4623" width="0" style="71" hidden="1" customWidth="1"/>
    <col min="4624" max="4624" width="25.85546875" style="71" customWidth="1"/>
    <col min="4625" max="4625" width="31.5703125" style="71" customWidth="1"/>
    <col min="4626" max="4626" width="13.140625" style="71" bestFit="1" customWidth="1"/>
    <col min="4627" max="4627" width="17.42578125" style="71" customWidth="1"/>
    <col min="4628" max="4628" width="18.42578125" style="71" customWidth="1"/>
    <col min="4629" max="4629" width="11.7109375" style="71" customWidth="1"/>
    <col min="4630" max="4630" width="11.85546875" style="71" customWidth="1"/>
    <col min="4631" max="4631" width="13.42578125" style="71" customWidth="1"/>
    <col min="4632" max="4632" width="13.140625" style="71" bestFit="1" customWidth="1"/>
    <col min="4633" max="4633" width="15" style="71" customWidth="1"/>
    <col min="4634" max="4634" width="15.5703125" style="71" customWidth="1"/>
    <col min="4635" max="4635" width="15.28515625" style="71" customWidth="1"/>
    <col min="4636" max="4636" width="13.42578125" style="71" customWidth="1"/>
    <col min="4637" max="4637" width="15.5703125" style="71" customWidth="1"/>
    <col min="4638" max="4877" width="9.140625" style="71"/>
    <col min="4878" max="4878" width="18.140625" style="71" customWidth="1"/>
    <col min="4879" max="4879" width="0" style="71" hidden="1" customWidth="1"/>
    <col min="4880" max="4880" width="25.85546875" style="71" customWidth="1"/>
    <col min="4881" max="4881" width="31.5703125" style="71" customWidth="1"/>
    <col min="4882" max="4882" width="13.140625" style="71" bestFit="1" customWidth="1"/>
    <col min="4883" max="4883" width="17.42578125" style="71" customWidth="1"/>
    <col min="4884" max="4884" width="18.42578125" style="71" customWidth="1"/>
    <col min="4885" max="4885" width="11.7109375" style="71" customWidth="1"/>
    <col min="4886" max="4886" width="11.85546875" style="71" customWidth="1"/>
    <col min="4887" max="4887" width="13.42578125" style="71" customWidth="1"/>
    <col min="4888" max="4888" width="13.140625" style="71" bestFit="1" customWidth="1"/>
    <col min="4889" max="4889" width="15" style="71" customWidth="1"/>
    <col min="4890" max="4890" width="15.5703125" style="71" customWidth="1"/>
    <col min="4891" max="4891" width="15.28515625" style="71" customWidth="1"/>
    <col min="4892" max="4892" width="13.42578125" style="71" customWidth="1"/>
    <col min="4893" max="4893" width="15.5703125" style="71" customWidth="1"/>
    <col min="4894" max="5133" width="9.140625" style="71"/>
    <col min="5134" max="5134" width="18.140625" style="71" customWidth="1"/>
    <col min="5135" max="5135" width="0" style="71" hidden="1" customWidth="1"/>
    <col min="5136" max="5136" width="25.85546875" style="71" customWidth="1"/>
    <col min="5137" max="5137" width="31.5703125" style="71" customWidth="1"/>
    <col min="5138" max="5138" width="13.140625" style="71" bestFit="1" customWidth="1"/>
    <col min="5139" max="5139" width="17.42578125" style="71" customWidth="1"/>
    <col min="5140" max="5140" width="18.42578125" style="71" customWidth="1"/>
    <col min="5141" max="5141" width="11.7109375" style="71" customWidth="1"/>
    <col min="5142" max="5142" width="11.85546875" style="71" customWidth="1"/>
    <col min="5143" max="5143" width="13.42578125" style="71" customWidth="1"/>
    <col min="5144" max="5144" width="13.140625" style="71" bestFit="1" customWidth="1"/>
    <col min="5145" max="5145" width="15" style="71" customWidth="1"/>
    <col min="5146" max="5146" width="15.5703125" style="71" customWidth="1"/>
    <col min="5147" max="5147" width="15.28515625" style="71" customWidth="1"/>
    <col min="5148" max="5148" width="13.42578125" style="71" customWidth="1"/>
    <col min="5149" max="5149" width="15.5703125" style="71" customWidth="1"/>
    <col min="5150" max="5389" width="9.140625" style="71"/>
    <col min="5390" max="5390" width="18.140625" style="71" customWidth="1"/>
    <col min="5391" max="5391" width="0" style="71" hidden="1" customWidth="1"/>
    <col min="5392" max="5392" width="25.85546875" style="71" customWidth="1"/>
    <col min="5393" max="5393" width="31.5703125" style="71" customWidth="1"/>
    <col min="5394" max="5394" width="13.140625" style="71" bestFit="1" customWidth="1"/>
    <col min="5395" max="5395" width="17.42578125" style="71" customWidth="1"/>
    <col min="5396" max="5396" width="18.42578125" style="71" customWidth="1"/>
    <col min="5397" max="5397" width="11.7109375" style="71" customWidth="1"/>
    <col min="5398" max="5398" width="11.85546875" style="71" customWidth="1"/>
    <col min="5399" max="5399" width="13.42578125" style="71" customWidth="1"/>
    <col min="5400" max="5400" width="13.140625" style="71" bestFit="1" customWidth="1"/>
    <col min="5401" max="5401" width="15" style="71" customWidth="1"/>
    <col min="5402" max="5402" width="15.5703125" style="71" customWidth="1"/>
    <col min="5403" max="5403" width="15.28515625" style="71" customWidth="1"/>
    <col min="5404" max="5404" width="13.42578125" style="71" customWidth="1"/>
    <col min="5405" max="5405" width="15.5703125" style="71" customWidth="1"/>
    <col min="5406" max="5645" width="9.140625" style="71"/>
    <col min="5646" max="5646" width="18.140625" style="71" customWidth="1"/>
    <col min="5647" max="5647" width="0" style="71" hidden="1" customWidth="1"/>
    <col min="5648" max="5648" width="25.85546875" style="71" customWidth="1"/>
    <col min="5649" max="5649" width="31.5703125" style="71" customWidth="1"/>
    <col min="5650" max="5650" width="13.140625" style="71" bestFit="1" customWidth="1"/>
    <col min="5651" max="5651" width="17.42578125" style="71" customWidth="1"/>
    <col min="5652" max="5652" width="18.42578125" style="71" customWidth="1"/>
    <col min="5653" max="5653" width="11.7109375" style="71" customWidth="1"/>
    <col min="5654" max="5654" width="11.85546875" style="71" customWidth="1"/>
    <col min="5655" max="5655" width="13.42578125" style="71" customWidth="1"/>
    <col min="5656" max="5656" width="13.140625" style="71" bestFit="1" customWidth="1"/>
    <col min="5657" max="5657" width="15" style="71" customWidth="1"/>
    <col min="5658" max="5658" width="15.5703125" style="71" customWidth="1"/>
    <col min="5659" max="5659" width="15.28515625" style="71" customWidth="1"/>
    <col min="5660" max="5660" width="13.42578125" style="71" customWidth="1"/>
    <col min="5661" max="5661" width="15.5703125" style="71" customWidth="1"/>
    <col min="5662" max="5901" width="9.140625" style="71"/>
    <col min="5902" max="5902" width="18.140625" style="71" customWidth="1"/>
    <col min="5903" max="5903" width="0" style="71" hidden="1" customWidth="1"/>
    <col min="5904" max="5904" width="25.85546875" style="71" customWidth="1"/>
    <col min="5905" max="5905" width="31.5703125" style="71" customWidth="1"/>
    <col min="5906" max="5906" width="13.140625" style="71" bestFit="1" customWidth="1"/>
    <col min="5907" max="5907" width="17.42578125" style="71" customWidth="1"/>
    <col min="5908" max="5908" width="18.42578125" style="71" customWidth="1"/>
    <col min="5909" max="5909" width="11.7109375" style="71" customWidth="1"/>
    <col min="5910" max="5910" width="11.85546875" style="71" customWidth="1"/>
    <col min="5911" max="5911" width="13.42578125" style="71" customWidth="1"/>
    <col min="5912" max="5912" width="13.140625" style="71" bestFit="1" customWidth="1"/>
    <col min="5913" max="5913" width="15" style="71" customWidth="1"/>
    <col min="5914" max="5914" width="15.5703125" style="71" customWidth="1"/>
    <col min="5915" max="5915" width="15.28515625" style="71" customWidth="1"/>
    <col min="5916" max="5916" width="13.42578125" style="71" customWidth="1"/>
    <col min="5917" max="5917" width="15.5703125" style="71" customWidth="1"/>
    <col min="5918" max="6157" width="9.140625" style="71"/>
    <col min="6158" max="6158" width="18.140625" style="71" customWidth="1"/>
    <col min="6159" max="6159" width="0" style="71" hidden="1" customWidth="1"/>
    <col min="6160" max="6160" width="25.85546875" style="71" customWidth="1"/>
    <col min="6161" max="6161" width="31.5703125" style="71" customWidth="1"/>
    <col min="6162" max="6162" width="13.140625" style="71" bestFit="1" customWidth="1"/>
    <col min="6163" max="6163" width="17.42578125" style="71" customWidth="1"/>
    <col min="6164" max="6164" width="18.42578125" style="71" customWidth="1"/>
    <col min="6165" max="6165" width="11.7109375" style="71" customWidth="1"/>
    <col min="6166" max="6166" width="11.85546875" style="71" customWidth="1"/>
    <col min="6167" max="6167" width="13.42578125" style="71" customWidth="1"/>
    <col min="6168" max="6168" width="13.140625" style="71" bestFit="1" customWidth="1"/>
    <col min="6169" max="6169" width="15" style="71" customWidth="1"/>
    <col min="6170" max="6170" width="15.5703125" style="71" customWidth="1"/>
    <col min="6171" max="6171" width="15.28515625" style="71" customWidth="1"/>
    <col min="6172" max="6172" width="13.42578125" style="71" customWidth="1"/>
    <col min="6173" max="6173" width="15.5703125" style="71" customWidth="1"/>
    <col min="6174" max="6413" width="9.140625" style="71"/>
    <col min="6414" max="6414" width="18.140625" style="71" customWidth="1"/>
    <col min="6415" max="6415" width="0" style="71" hidden="1" customWidth="1"/>
    <col min="6416" max="6416" width="25.85546875" style="71" customWidth="1"/>
    <col min="6417" max="6417" width="31.5703125" style="71" customWidth="1"/>
    <col min="6418" max="6418" width="13.140625" style="71" bestFit="1" customWidth="1"/>
    <col min="6419" max="6419" width="17.42578125" style="71" customWidth="1"/>
    <col min="6420" max="6420" width="18.42578125" style="71" customWidth="1"/>
    <col min="6421" max="6421" width="11.7109375" style="71" customWidth="1"/>
    <col min="6422" max="6422" width="11.85546875" style="71" customWidth="1"/>
    <col min="6423" max="6423" width="13.42578125" style="71" customWidth="1"/>
    <col min="6424" max="6424" width="13.140625" style="71" bestFit="1" customWidth="1"/>
    <col min="6425" max="6425" width="15" style="71" customWidth="1"/>
    <col min="6426" max="6426" width="15.5703125" style="71" customWidth="1"/>
    <col min="6427" max="6427" width="15.28515625" style="71" customWidth="1"/>
    <col min="6428" max="6428" width="13.42578125" style="71" customWidth="1"/>
    <col min="6429" max="6429" width="15.5703125" style="71" customWidth="1"/>
    <col min="6430" max="6669" width="9.140625" style="71"/>
    <col min="6670" max="6670" width="18.140625" style="71" customWidth="1"/>
    <col min="6671" max="6671" width="0" style="71" hidden="1" customWidth="1"/>
    <col min="6672" max="6672" width="25.85546875" style="71" customWidth="1"/>
    <col min="6673" max="6673" width="31.5703125" style="71" customWidth="1"/>
    <col min="6674" max="6674" width="13.140625" style="71" bestFit="1" customWidth="1"/>
    <col min="6675" max="6675" width="17.42578125" style="71" customWidth="1"/>
    <col min="6676" max="6676" width="18.42578125" style="71" customWidth="1"/>
    <col min="6677" max="6677" width="11.7109375" style="71" customWidth="1"/>
    <col min="6678" max="6678" width="11.85546875" style="71" customWidth="1"/>
    <col min="6679" max="6679" width="13.42578125" style="71" customWidth="1"/>
    <col min="6680" max="6680" width="13.140625" style="71" bestFit="1" customWidth="1"/>
    <col min="6681" max="6681" width="15" style="71" customWidth="1"/>
    <col min="6682" max="6682" width="15.5703125" style="71" customWidth="1"/>
    <col min="6683" max="6683" width="15.28515625" style="71" customWidth="1"/>
    <col min="6684" max="6684" width="13.42578125" style="71" customWidth="1"/>
    <col min="6685" max="6685" width="15.5703125" style="71" customWidth="1"/>
    <col min="6686" max="6925" width="9.140625" style="71"/>
    <col min="6926" max="6926" width="18.140625" style="71" customWidth="1"/>
    <col min="6927" max="6927" width="0" style="71" hidden="1" customWidth="1"/>
    <col min="6928" max="6928" width="25.85546875" style="71" customWidth="1"/>
    <col min="6929" max="6929" width="31.5703125" style="71" customWidth="1"/>
    <col min="6930" max="6930" width="13.140625" style="71" bestFit="1" customWidth="1"/>
    <col min="6931" max="6931" width="17.42578125" style="71" customWidth="1"/>
    <col min="6932" max="6932" width="18.42578125" style="71" customWidth="1"/>
    <col min="6933" max="6933" width="11.7109375" style="71" customWidth="1"/>
    <col min="6934" max="6934" width="11.85546875" style="71" customWidth="1"/>
    <col min="6935" max="6935" width="13.42578125" style="71" customWidth="1"/>
    <col min="6936" max="6936" width="13.140625" style="71" bestFit="1" customWidth="1"/>
    <col min="6937" max="6937" width="15" style="71" customWidth="1"/>
    <col min="6938" max="6938" width="15.5703125" style="71" customWidth="1"/>
    <col min="6939" max="6939" width="15.28515625" style="71" customWidth="1"/>
    <col min="6940" max="6940" width="13.42578125" style="71" customWidth="1"/>
    <col min="6941" max="6941" width="15.5703125" style="71" customWidth="1"/>
    <col min="6942" max="7181" width="9.140625" style="71"/>
    <col min="7182" max="7182" width="18.140625" style="71" customWidth="1"/>
    <col min="7183" max="7183" width="0" style="71" hidden="1" customWidth="1"/>
    <col min="7184" max="7184" width="25.85546875" style="71" customWidth="1"/>
    <col min="7185" max="7185" width="31.5703125" style="71" customWidth="1"/>
    <col min="7186" max="7186" width="13.140625" style="71" bestFit="1" customWidth="1"/>
    <col min="7187" max="7187" width="17.42578125" style="71" customWidth="1"/>
    <col min="7188" max="7188" width="18.42578125" style="71" customWidth="1"/>
    <col min="7189" max="7189" width="11.7109375" style="71" customWidth="1"/>
    <col min="7190" max="7190" width="11.85546875" style="71" customWidth="1"/>
    <col min="7191" max="7191" width="13.42578125" style="71" customWidth="1"/>
    <col min="7192" max="7192" width="13.140625" style="71" bestFit="1" customWidth="1"/>
    <col min="7193" max="7193" width="15" style="71" customWidth="1"/>
    <col min="7194" max="7194" width="15.5703125" style="71" customWidth="1"/>
    <col min="7195" max="7195" width="15.28515625" style="71" customWidth="1"/>
    <col min="7196" max="7196" width="13.42578125" style="71" customWidth="1"/>
    <col min="7197" max="7197" width="15.5703125" style="71" customWidth="1"/>
    <col min="7198" max="7437" width="9.140625" style="71"/>
    <col min="7438" max="7438" width="18.140625" style="71" customWidth="1"/>
    <col min="7439" max="7439" width="0" style="71" hidden="1" customWidth="1"/>
    <col min="7440" max="7440" width="25.85546875" style="71" customWidth="1"/>
    <col min="7441" max="7441" width="31.5703125" style="71" customWidth="1"/>
    <col min="7442" max="7442" width="13.140625" style="71" bestFit="1" customWidth="1"/>
    <col min="7443" max="7443" width="17.42578125" style="71" customWidth="1"/>
    <col min="7444" max="7444" width="18.42578125" style="71" customWidth="1"/>
    <col min="7445" max="7445" width="11.7109375" style="71" customWidth="1"/>
    <col min="7446" max="7446" width="11.85546875" style="71" customWidth="1"/>
    <col min="7447" max="7447" width="13.42578125" style="71" customWidth="1"/>
    <col min="7448" max="7448" width="13.140625" style="71" bestFit="1" customWidth="1"/>
    <col min="7449" max="7449" width="15" style="71" customWidth="1"/>
    <col min="7450" max="7450" width="15.5703125" style="71" customWidth="1"/>
    <col min="7451" max="7451" width="15.28515625" style="71" customWidth="1"/>
    <col min="7452" max="7452" width="13.42578125" style="71" customWidth="1"/>
    <col min="7453" max="7453" width="15.5703125" style="71" customWidth="1"/>
    <col min="7454" max="7693" width="9.140625" style="71"/>
    <col min="7694" max="7694" width="18.140625" style="71" customWidth="1"/>
    <col min="7695" max="7695" width="0" style="71" hidden="1" customWidth="1"/>
    <col min="7696" max="7696" width="25.85546875" style="71" customWidth="1"/>
    <col min="7697" max="7697" width="31.5703125" style="71" customWidth="1"/>
    <col min="7698" max="7698" width="13.140625" style="71" bestFit="1" customWidth="1"/>
    <col min="7699" max="7699" width="17.42578125" style="71" customWidth="1"/>
    <col min="7700" max="7700" width="18.42578125" style="71" customWidth="1"/>
    <col min="7701" max="7701" width="11.7109375" style="71" customWidth="1"/>
    <col min="7702" max="7702" width="11.85546875" style="71" customWidth="1"/>
    <col min="7703" max="7703" width="13.42578125" style="71" customWidth="1"/>
    <col min="7704" max="7704" width="13.140625" style="71" bestFit="1" customWidth="1"/>
    <col min="7705" max="7705" width="15" style="71" customWidth="1"/>
    <col min="7706" max="7706" width="15.5703125" style="71" customWidth="1"/>
    <col min="7707" max="7707" width="15.28515625" style="71" customWidth="1"/>
    <col min="7708" max="7708" width="13.42578125" style="71" customWidth="1"/>
    <col min="7709" max="7709" width="15.5703125" style="71" customWidth="1"/>
    <col min="7710" max="7949" width="9.140625" style="71"/>
    <col min="7950" max="7950" width="18.140625" style="71" customWidth="1"/>
    <col min="7951" max="7951" width="0" style="71" hidden="1" customWidth="1"/>
    <col min="7952" max="7952" width="25.85546875" style="71" customWidth="1"/>
    <col min="7953" max="7953" width="31.5703125" style="71" customWidth="1"/>
    <col min="7954" max="7954" width="13.140625" style="71" bestFit="1" customWidth="1"/>
    <col min="7955" max="7955" width="17.42578125" style="71" customWidth="1"/>
    <col min="7956" max="7956" width="18.42578125" style="71" customWidth="1"/>
    <col min="7957" max="7957" width="11.7109375" style="71" customWidth="1"/>
    <col min="7958" max="7958" width="11.85546875" style="71" customWidth="1"/>
    <col min="7959" max="7959" width="13.42578125" style="71" customWidth="1"/>
    <col min="7960" max="7960" width="13.140625" style="71" bestFit="1" customWidth="1"/>
    <col min="7961" max="7961" width="15" style="71" customWidth="1"/>
    <col min="7962" max="7962" width="15.5703125" style="71" customWidth="1"/>
    <col min="7963" max="7963" width="15.28515625" style="71" customWidth="1"/>
    <col min="7964" max="7964" width="13.42578125" style="71" customWidth="1"/>
    <col min="7965" max="7965" width="15.5703125" style="71" customWidth="1"/>
    <col min="7966" max="8205" width="9.140625" style="71"/>
    <col min="8206" max="8206" width="18.140625" style="71" customWidth="1"/>
    <col min="8207" max="8207" width="0" style="71" hidden="1" customWidth="1"/>
    <col min="8208" max="8208" width="25.85546875" style="71" customWidth="1"/>
    <col min="8209" max="8209" width="31.5703125" style="71" customWidth="1"/>
    <col min="8210" max="8210" width="13.140625" style="71" bestFit="1" customWidth="1"/>
    <col min="8211" max="8211" width="17.42578125" style="71" customWidth="1"/>
    <col min="8212" max="8212" width="18.42578125" style="71" customWidth="1"/>
    <col min="8213" max="8213" width="11.7109375" style="71" customWidth="1"/>
    <col min="8214" max="8214" width="11.85546875" style="71" customWidth="1"/>
    <col min="8215" max="8215" width="13.42578125" style="71" customWidth="1"/>
    <col min="8216" max="8216" width="13.140625" style="71" bestFit="1" customWidth="1"/>
    <col min="8217" max="8217" width="15" style="71" customWidth="1"/>
    <col min="8218" max="8218" width="15.5703125" style="71" customWidth="1"/>
    <col min="8219" max="8219" width="15.28515625" style="71" customWidth="1"/>
    <col min="8220" max="8220" width="13.42578125" style="71" customWidth="1"/>
    <col min="8221" max="8221" width="15.5703125" style="71" customWidth="1"/>
    <col min="8222" max="8461" width="9.140625" style="71"/>
    <col min="8462" max="8462" width="18.140625" style="71" customWidth="1"/>
    <col min="8463" max="8463" width="0" style="71" hidden="1" customWidth="1"/>
    <col min="8464" max="8464" width="25.85546875" style="71" customWidth="1"/>
    <col min="8465" max="8465" width="31.5703125" style="71" customWidth="1"/>
    <col min="8466" max="8466" width="13.140625" style="71" bestFit="1" customWidth="1"/>
    <col min="8467" max="8467" width="17.42578125" style="71" customWidth="1"/>
    <col min="8468" max="8468" width="18.42578125" style="71" customWidth="1"/>
    <col min="8469" max="8469" width="11.7109375" style="71" customWidth="1"/>
    <col min="8470" max="8470" width="11.85546875" style="71" customWidth="1"/>
    <col min="8471" max="8471" width="13.42578125" style="71" customWidth="1"/>
    <col min="8472" max="8472" width="13.140625" style="71" bestFit="1" customWidth="1"/>
    <col min="8473" max="8473" width="15" style="71" customWidth="1"/>
    <col min="8474" max="8474" width="15.5703125" style="71" customWidth="1"/>
    <col min="8475" max="8475" width="15.28515625" style="71" customWidth="1"/>
    <col min="8476" max="8476" width="13.42578125" style="71" customWidth="1"/>
    <col min="8477" max="8477" width="15.5703125" style="71" customWidth="1"/>
    <col min="8478" max="8717" width="9.140625" style="71"/>
    <col min="8718" max="8718" width="18.140625" style="71" customWidth="1"/>
    <col min="8719" max="8719" width="0" style="71" hidden="1" customWidth="1"/>
    <col min="8720" max="8720" width="25.85546875" style="71" customWidth="1"/>
    <col min="8721" max="8721" width="31.5703125" style="71" customWidth="1"/>
    <col min="8722" max="8722" width="13.140625" style="71" bestFit="1" customWidth="1"/>
    <col min="8723" max="8723" width="17.42578125" style="71" customWidth="1"/>
    <col min="8724" max="8724" width="18.42578125" style="71" customWidth="1"/>
    <col min="8725" max="8725" width="11.7109375" style="71" customWidth="1"/>
    <col min="8726" max="8726" width="11.85546875" style="71" customWidth="1"/>
    <col min="8727" max="8727" width="13.42578125" style="71" customWidth="1"/>
    <col min="8728" max="8728" width="13.140625" style="71" bestFit="1" customWidth="1"/>
    <col min="8729" max="8729" width="15" style="71" customWidth="1"/>
    <col min="8730" max="8730" width="15.5703125" style="71" customWidth="1"/>
    <col min="8731" max="8731" width="15.28515625" style="71" customWidth="1"/>
    <col min="8732" max="8732" width="13.42578125" style="71" customWidth="1"/>
    <col min="8733" max="8733" width="15.5703125" style="71" customWidth="1"/>
    <col min="8734" max="8973" width="9.140625" style="71"/>
    <col min="8974" max="8974" width="18.140625" style="71" customWidth="1"/>
    <col min="8975" max="8975" width="0" style="71" hidden="1" customWidth="1"/>
    <col min="8976" max="8976" width="25.85546875" style="71" customWidth="1"/>
    <col min="8977" max="8977" width="31.5703125" style="71" customWidth="1"/>
    <col min="8978" max="8978" width="13.140625" style="71" bestFit="1" customWidth="1"/>
    <col min="8979" max="8979" width="17.42578125" style="71" customWidth="1"/>
    <col min="8980" max="8980" width="18.42578125" style="71" customWidth="1"/>
    <col min="8981" max="8981" width="11.7109375" style="71" customWidth="1"/>
    <col min="8982" max="8982" width="11.85546875" style="71" customWidth="1"/>
    <col min="8983" max="8983" width="13.42578125" style="71" customWidth="1"/>
    <col min="8984" max="8984" width="13.140625" style="71" bestFit="1" customWidth="1"/>
    <col min="8985" max="8985" width="15" style="71" customWidth="1"/>
    <col min="8986" max="8986" width="15.5703125" style="71" customWidth="1"/>
    <col min="8987" max="8987" width="15.28515625" style="71" customWidth="1"/>
    <col min="8988" max="8988" width="13.42578125" style="71" customWidth="1"/>
    <col min="8989" max="8989" width="15.5703125" style="71" customWidth="1"/>
    <col min="8990" max="9229" width="9.140625" style="71"/>
    <col min="9230" max="9230" width="18.140625" style="71" customWidth="1"/>
    <col min="9231" max="9231" width="0" style="71" hidden="1" customWidth="1"/>
    <col min="9232" max="9232" width="25.85546875" style="71" customWidth="1"/>
    <col min="9233" max="9233" width="31.5703125" style="71" customWidth="1"/>
    <col min="9234" max="9234" width="13.140625" style="71" bestFit="1" customWidth="1"/>
    <col min="9235" max="9235" width="17.42578125" style="71" customWidth="1"/>
    <col min="9236" max="9236" width="18.42578125" style="71" customWidth="1"/>
    <col min="9237" max="9237" width="11.7109375" style="71" customWidth="1"/>
    <col min="9238" max="9238" width="11.85546875" style="71" customWidth="1"/>
    <col min="9239" max="9239" width="13.42578125" style="71" customWidth="1"/>
    <col min="9240" max="9240" width="13.140625" style="71" bestFit="1" customWidth="1"/>
    <col min="9241" max="9241" width="15" style="71" customWidth="1"/>
    <col min="9242" max="9242" width="15.5703125" style="71" customWidth="1"/>
    <col min="9243" max="9243" width="15.28515625" style="71" customWidth="1"/>
    <col min="9244" max="9244" width="13.42578125" style="71" customWidth="1"/>
    <col min="9245" max="9245" width="15.5703125" style="71" customWidth="1"/>
    <col min="9246" max="9485" width="9.140625" style="71"/>
    <col min="9486" max="9486" width="18.140625" style="71" customWidth="1"/>
    <col min="9487" max="9487" width="0" style="71" hidden="1" customWidth="1"/>
    <col min="9488" max="9488" width="25.85546875" style="71" customWidth="1"/>
    <col min="9489" max="9489" width="31.5703125" style="71" customWidth="1"/>
    <col min="9490" max="9490" width="13.140625" style="71" bestFit="1" customWidth="1"/>
    <col min="9491" max="9491" width="17.42578125" style="71" customWidth="1"/>
    <col min="9492" max="9492" width="18.42578125" style="71" customWidth="1"/>
    <col min="9493" max="9493" width="11.7109375" style="71" customWidth="1"/>
    <col min="9494" max="9494" width="11.85546875" style="71" customWidth="1"/>
    <col min="9495" max="9495" width="13.42578125" style="71" customWidth="1"/>
    <col min="9496" max="9496" width="13.140625" style="71" bestFit="1" customWidth="1"/>
    <col min="9497" max="9497" width="15" style="71" customWidth="1"/>
    <col min="9498" max="9498" width="15.5703125" style="71" customWidth="1"/>
    <col min="9499" max="9499" width="15.28515625" style="71" customWidth="1"/>
    <col min="9500" max="9500" width="13.42578125" style="71" customWidth="1"/>
    <col min="9501" max="9501" width="15.5703125" style="71" customWidth="1"/>
    <col min="9502" max="9741" width="9.140625" style="71"/>
    <col min="9742" max="9742" width="18.140625" style="71" customWidth="1"/>
    <col min="9743" max="9743" width="0" style="71" hidden="1" customWidth="1"/>
    <col min="9744" max="9744" width="25.85546875" style="71" customWidth="1"/>
    <col min="9745" max="9745" width="31.5703125" style="71" customWidth="1"/>
    <col min="9746" max="9746" width="13.140625" style="71" bestFit="1" customWidth="1"/>
    <col min="9747" max="9747" width="17.42578125" style="71" customWidth="1"/>
    <col min="9748" max="9748" width="18.42578125" style="71" customWidth="1"/>
    <col min="9749" max="9749" width="11.7109375" style="71" customWidth="1"/>
    <col min="9750" max="9750" width="11.85546875" style="71" customWidth="1"/>
    <col min="9751" max="9751" width="13.42578125" style="71" customWidth="1"/>
    <col min="9752" max="9752" width="13.140625" style="71" bestFit="1" customWidth="1"/>
    <col min="9753" max="9753" width="15" style="71" customWidth="1"/>
    <col min="9754" max="9754" width="15.5703125" style="71" customWidth="1"/>
    <col min="9755" max="9755" width="15.28515625" style="71" customWidth="1"/>
    <col min="9756" max="9756" width="13.42578125" style="71" customWidth="1"/>
    <col min="9757" max="9757" width="15.5703125" style="71" customWidth="1"/>
    <col min="9758" max="9997" width="9.140625" style="71"/>
    <col min="9998" max="9998" width="18.140625" style="71" customWidth="1"/>
    <col min="9999" max="9999" width="0" style="71" hidden="1" customWidth="1"/>
    <col min="10000" max="10000" width="25.85546875" style="71" customWidth="1"/>
    <col min="10001" max="10001" width="31.5703125" style="71" customWidth="1"/>
    <col min="10002" max="10002" width="13.140625" style="71" bestFit="1" customWidth="1"/>
    <col min="10003" max="10003" width="17.42578125" style="71" customWidth="1"/>
    <col min="10004" max="10004" width="18.42578125" style="71" customWidth="1"/>
    <col min="10005" max="10005" width="11.7109375" style="71" customWidth="1"/>
    <col min="10006" max="10006" width="11.85546875" style="71" customWidth="1"/>
    <col min="10007" max="10007" width="13.42578125" style="71" customWidth="1"/>
    <col min="10008" max="10008" width="13.140625" style="71" bestFit="1" customWidth="1"/>
    <col min="10009" max="10009" width="15" style="71" customWidth="1"/>
    <col min="10010" max="10010" width="15.5703125" style="71" customWidth="1"/>
    <col min="10011" max="10011" width="15.28515625" style="71" customWidth="1"/>
    <col min="10012" max="10012" width="13.42578125" style="71" customWidth="1"/>
    <col min="10013" max="10013" width="15.5703125" style="71" customWidth="1"/>
    <col min="10014" max="10253" width="9.140625" style="71"/>
    <col min="10254" max="10254" width="18.140625" style="71" customWidth="1"/>
    <col min="10255" max="10255" width="0" style="71" hidden="1" customWidth="1"/>
    <col min="10256" max="10256" width="25.85546875" style="71" customWidth="1"/>
    <col min="10257" max="10257" width="31.5703125" style="71" customWidth="1"/>
    <col min="10258" max="10258" width="13.140625" style="71" bestFit="1" customWidth="1"/>
    <col min="10259" max="10259" width="17.42578125" style="71" customWidth="1"/>
    <col min="10260" max="10260" width="18.42578125" style="71" customWidth="1"/>
    <col min="10261" max="10261" width="11.7109375" style="71" customWidth="1"/>
    <col min="10262" max="10262" width="11.85546875" style="71" customWidth="1"/>
    <col min="10263" max="10263" width="13.42578125" style="71" customWidth="1"/>
    <col min="10264" max="10264" width="13.140625" style="71" bestFit="1" customWidth="1"/>
    <col min="10265" max="10265" width="15" style="71" customWidth="1"/>
    <col min="10266" max="10266" width="15.5703125" style="71" customWidth="1"/>
    <col min="10267" max="10267" width="15.28515625" style="71" customWidth="1"/>
    <col min="10268" max="10268" width="13.42578125" style="71" customWidth="1"/>
    <col min="10269" max="10269" width="15.5703125" style="71" customWidth="1"/>
    <col min="10270" max="10509" width="9.140625" style="71"/>
    <col min="10510" max="10510" width="18.140625" style="71" customWidth="1"/>
    <col min="10511" max="10511" width="0" style="71" hidden="1" customWidth="1"/>
    <col min="10512" max="10512" width="25.85546875" style="71" customWidth="1"/>
    <col min="10513" max="10513" width="31.5703125" style="71" customWidth="1"/>
    <col min="10514" max="10514" width="13.140625" style="71" bestFit="1" customWidth="1"/>
    <col min="10515" max="10515" width="17.42578125" style="71" customWidth="1"/>
    <col min="10516" max="10516" width="18.42578125" style="71" customWidth="1"/>
    <col min="10517" max="10517" width="11.7109375" style="71" customWidth="1"/>
    <col min="10518" max="10518" width="11.85546875" style="71" customWidth="1"/>
    <col min="10519" max="10519" width="13.42578125" style="71" customWidth="1"/>
    <col min="10520" max="10520" width="13.140625" style="71" bestFit="1" customWidth="1"/>
    <col min="10521" max="10521" width="15" style="71" customWidth="1"/>
    <col min="10522" max="10522" width="15.5703125" style="71" customWidth="1"/>
    <col min="10523" max="10523" width="15.28515625" style="71" customWidth="1"/>
    <col min="10524" max="10524" width="13.42578125" style="71" customWidth="1"/>
    <col min="10525" max="10525" width="15.5703125" style="71" customWidth="1"/>
    <col min="10526" max="10765" width="9.140625" style="71"/>
    <col min="10766" max="10766" width="18.140625" style="71" customWidth="1"/>
    <col min="10767" max="10767" width="0" style="71" hidden="1" customWidth="1"/>
    <col min="10768" max="10768" width="25.85546875" style="71" customWidth="1"/>
    <col min="10769" max="10769" width="31.5703125" style="71" customWidth="1"/>
    <col min="10770" max="10770" width="13.140625" style="71" bestFit="1" customWidth="1"/>
    <col min="10771" max="10771" width="17.42578125" style="71" customWidth="1"/>
    <col min="10772" max="10772" width="18.42578125" style="71" customWidth="1"/>
    <col min="10773" max="10773" width="11.7109375" style="71" customWidth="1"/>
    <col min="10774" max="10774" width="11.85546875" style="71" customWidth="1"/>
    <col min="10775" max="10775" width="13.42578125" style="71" customWidth="1"/>
    <col min="10776" max="10776" width="13.140625" style="71" bestFit="1" customWidth="1"/>
    <col min="10777" max="10777" width="15" style="71" customWidth="1"/>
    <col min="10778" max="10778" width="15.5703125" style="71" customWidth="1"/>
    <col min="10779" max="10779" width="15.28515625" style="71" customWidth="1"/>
    <col min="10780" max="10780" width="13.42578125" style="71" customWidth="1"/>
    <col min="10781" max="10781" width="15.5703125" style="71" customWidth="1"/>
    <col min="10782" max="11021" width="9.140625" style="71"/>
    <col min="11022" max="11022" width="18.140625" style="71" customWidth="1"/>
    <col min="11023" max="11023" width="0" style="71" hidden="1" customWidth="1"/>
    <col min="11024" max="11024" width="25.85546875" style="71" customWidth="1"/>
    <col min="11025" max="11025" width="31.5703125" style="71" customWidth="1"/>
    <col min="11026" max="11026" width="13.140625" style="71" bestFit="1" customWidth="1"/>
    <col min="11027" max="11027" width="17.42578125" style="71" customWidth="1"/>
    <col min="11028" max="11028" width="18.42578125" style="71" customWidth="1"/>
    <col min="11029" max="11029" width="11.7109375" style="71" customWidth="1"/>
    <col min="11030" max="11030" width="11.85546875" style="71" customWidth="1"/>
    <col min="11031" max="11031" width="13.42578125" style="71" customWidth="1"/>
    <col min="11032" max="11032" width="13.140625" style="71" bestFit="1" customWidth="1"/>
    <col min="11033" max="11033" width="15" style="71" customWidth="1"/>
    <col min="11034" max="11034" width="15.5703125" style="71" customWidth="1"/>
    <col min="11035" max="11035" width="15.28515625" style="71" customWidth="1"/>
    <col min="11036" max="11036" width="13.42578125" style="71" customWidth="1"/>
    <col min="11037" max="11037" width="15.5703125" style="71" customWidth="1"/>
    <col min="11038" max="11277" width="9.140625" style="71"/>
    <col min="11278" max="11278" width="18.140625" style="71" customWidth="1"/>
    <col min="11279" max="11279" width="0" style="71" hidden="1" customWidth="1"/>
    <col min="11280" max="11280" width="25.85546875" style="71" customWidth="1"/>
    <col min="11281" max="11281" width="31.5703125" style="71" customWidth="1"/>
    <col min="11282" max="11282" width="13.140625" style="71" bestFit="1" customWidth="1"/>
    <col min="11283" max="11283" width="17.42578125" style="71" customWidth="1"/>
    <col min="11284" max="11284" width="18.42578125" style="71" customWidth="1"/>
    <col min="11285" max="11285" width="11.7109375" style="71" customWidth="1"/>
    <col min="11286" max="11286" width="11.85546875" style="71" customWidth="1"/>
    <col min="11287" max="11287" width="13.42578125" style="71" customWidth="1"/>
    <col min="11288" max="11288" width="13.140625" style="71" bestFit="1" customWidth="1"/>
    <col min="11289" max="11289" width="15" style="71" customWidth="1"/>
    <col min="11290" max="11290" width="15.5703125" style="71" customWidth="1"/>
    <col min="11291" max="11291" width="15.28515625" style="71" customWidth="1"/>
    <col min="11292" max="11292" width="13.42578125" style="71" customWidth="1"/>
    <col min="11293" max="11293" width="15.5703125" style="71" customWidth="1"/>
    <col min="11294" max="11533" width="9.140625" style="71"/>
    <col min="11534" max="11534" width="18.140625" style="71" customWidth="1"/>
    <col min="11535" max="11535" width="0" style="71" hidden="1" customWidth="1"/>
    <col min="11536" max="11536" width="25.85546875" style="71" customWidth="1"/>
    <col min="11537" max="11537" width="31.5703125" style="71" customWidth="1"/>
    <col min="11538" max="11538" width="13.140625" style="71" bestFit="1" customWidth="1"/>
    <col min="11539" max="11539" width="17.42578125" style="71" customWidth="1"/>
    <col min="11540" max="11540" width="18.42578125" style="71" customWidth="1"/>
    <col min="11541" max="11541" width="11.7109375" style="71" customWidth="1"/>
    <col min="11542" max="11542" width="11.85546875" style="71" customWidth="1"/>
    <col min="11543" max="11543" width="13.42578125" style="71" customWidth="1"/>
    <col min="11544" max="11544" width="13.140625" style="71" bestFit="1" customWidth="1"/>
    <col min="11545" max="11545" width="15" style="71" customWidth="1"/>
    <col min="11546" max="11546" width="15.5703125" style="71" customWidth="1"/>
    <col min="11547" max="11547" width="15.28515625" style="71" customWidth="1"/>
    <col min="11548" max="11548" width="13.42578125" style="71" customWidth="1"/>
    <col min="11549" max="11549" width="15.5703125" style="71" customWidth="1"/>
    <col min="11550" max="11789" width="9.140625" style="71"/>
    <col min="11790" max="11790" width="18.140625" style="71" customWidth="1"/>
    <col min="11791" max="11791" width="0" style="71" hidden="1" customWidth="1"/>
    <col min="11792" max="11792" width="25.85546875" style="71" customWidth="1"/>
    <col min="11793" max="11793" width="31.5703125" style="71" customWidth="1"/>
    <col min="11794" max="11794" width="13.140625" style="71" bestFit="1" customWidth="1"/>
    <col min="11795" max="11795" width="17.42578125" style="71" customWidth="1"/>
    <col min="11796" max="11796" width="18.42578125" style="71" customWidth="1"/>
    <col min="11797" max="11797" width="11.7109375" style="71" customWidth="1"/>
    <col min="11798" max="11798" width="11.85546875" style="71" customWidth="1"/>
    <col min="11799" max="11799" width="13.42578125" style="71" customWidth="1"/>
    <col min="11800" max="11800" width="13.140625" style="71" bestFit="1" customWidth="1"/>
    <col min="11801" max="11801" width="15" style="71" customWidth="1"/>
    <col min="11802" max="11802" width="15.5703125" style="71" customWidth="1"/>
    <col min="11803" max="11803" width="15.28515625" style="71" customWidth="1"/>
    <col min="11804" max="11804" width="13.42578125" style="71" customWidth="1"/>
    <col min="11805" max="11805" width="15.5703125" style="71" customWidth="1"/>
    <col min="11806" max="12045" width="9.140625" style="71"/>
    <col min="12046" max="12046" width="18.140625" style="71" customWidth="1"/>
    <col min="12047" max="12047" width="0" style="71" hidden="1" customWidth="1"/>
    <col min="12048" max="12048" width="25.85546875" style="71" customWidth="1"/>
    <col min="12049" max="12049" width="31.5703125" style="71" customWidth="1"/>
    <col min="12050" max="12050" width="13.140625" style="71" bestFit="1" customWidth="1"/>
    <col min="12051" max="12051" width="17.42578125" style="71" customWidth="1"/>
    <col min="12052" max="12052" width="18.42578125" style="71" customWidth="1"/>
    <col min="12053" max="12053" width="11.7109375" style="71" customWidth="1"/>
    <col min="12054" max="12054" width="11.85546875" style="71" customWidth="1"/>
    <col min="12055" max="12055" width="13.42578125" style="71" customWidth="1"/>
    <col min="12056" max="12056" width="13.140625" style="71" bestFit="1" customWidth="1"/>
    <col min="12057" max="12057" width="15" style="71" customWidth="1"/>
    <col min="12058" max="12058" width="15.5703125" style="71" customWidth="1"/>
    <col min="12059" max="12059" width="15.28515625" style="71" customWidth="1"/>
    <col min="12060" max="12060" width="13.42578125" style="71" customWidth="1"/>
    <col min="12061" max="12061" width="15.5703125" style="71" customWidth="1"/>
    <col min="12062" max="12301" width="9.140625" style="71"/>
    <col min="12302" max="12302" width="18.140625" style="71" customWidth="1"/>
    <col min="12303" max="12303" width="0" style="71" hidden="1" customWidth="1"/>
    <col min="12304" max="12304" width="25.85546875" style="71" customWidth="1"/>
    <col min="12305" max="12305" width="31.5703125" style="71" customWidth="1"/>
    <col min="12306" max="12306" width="13.140625" style="71" bestFit="1" customWidth="1"/>
    <col min="12307" max="12307" width="17.42578125" style="71" customWidth="1"/>
    <col min="12308" max="12308" width="18.42578125" style="71" customWidth="1"/>
    <col min="12309" max="12309" width="11.7109375" style="71" customWidth="1"/>
    <col min="12310" max="12310" width="11.85546875" style="71" customWidth="1"/>
    <col min="12311" max="12311" width="13.42578125" style="71" customWidth="1"/>
    <col min="12312" max="12312" width="13.140625" style="71" bestFit="1" customWidth="1"/>
    <col min="12313" max="12313" width="15" style="71" customWidth="1"/>
    <col min="12314" max="12314" width="15.5703125" style="71" customWidth="1"/>
    <col min="12315" max="12315" width="15.28515625" style="71" customWidth="1"/>
    <col min="12316" max="12316" width="13.42578125" style="71" customWidth="1"/>
    <col min="12317" max="12317" width="15.5703125" style="71" customWidth="1"/>
    <col min="12318" max="12557" width="9.140625" style="71"/>
    <col min="12558" max="12558" width="18.140625" style="71" customWidth="1"/>
    <col min="12559" max="12559" width="0" style="71" hidden="1" customWidth="1"/>
    <col min="12560" max="12560" width="25.85546875" style="71" customWidth="1"/>
    <col min="12561" max="12561" width="31.5703125" style="71" customWidth="1"/>
    <col min="12562" max="12562" width="13.140625" style="71" bestFit="1" customWidth="1"/>
    <col min="12563" max="12563" width="17.42578125" style="71" customWidth="1"/>
    <col min="12564" max="12564" width="18.42578125" style="71" customWidth="1"/>
    <col min="12565" max="12565" width="11.7109375" style="71" customWidth="1"/>
    <col min="12566" max="12566" width="11.85546875" style="71" customWidth="1"/>
    <col min="12567" max="12567" width="13.42578125" style="71" customWidth="1"/>
    <col min="12568" max="12568" width="13.140625" style="71" bestFit="1" customWidth="1"/>
    <col min="12569" max="12569" width="15" style="71" customWidth="1"/>
    <col min="12570" max="12570" width="15.5703125" style="71" customWidth="1"/>
    <col min="12571" max="12571" width="15.28515625" style="71" customWidth="1"/>
    <col min="12572" max="12572" width="13.42578125" style="71" customWidth="1"/>
    <col min="12573" max="12573" width="15.5703125" style="71" customWidth="1"/>
    <col min="12574" max="12813" width="9.140625" style="71"/>
    <col min="12814" max="12814" width="18.140625" style="71" customWidth="1"/>
    <col min="12815" max="12815" width="0" style="71" hidden="1" customWidth="1"/>
    <col min="12816" max="12816" width="25.85546875" style="71" customWidth="1"/>
    <col min="12817" max="12817" width="31.5703125" style="71" customWidth="1"/>
    <col min="12818" max="12818" width="13.140625" style="71" bestFit="1" customWidth="1"/>
    <col min="12819" max="12819" width="17.42578125" style="71" customWidth="1"/>
    <col min="12820" max="12820" width="18.42578125" style="71" customWidth="1"/>
    <col min="12821" max="12821" width="11.7109375" style="71" customWidth="1"/>
    <col min="12822" max="12822" width="11.85546875" style="71" customWidth="1"/>
    <col min="12823" max="12823" width="13.42578125" style="71" customWidth="1"/>
    <col min="12824" max="12824" width="13.140625" style="71" bestFit="1" customWidth="1"/>
    <col min="12825" max="12825" width="15" style="71" customWidth="1"/>
    <col min="12826" max="12826" width="15.5703125" style="71" customWidth="1"/>
    <col min="12827" max="12827" width="15.28515625" style="71" customWidth="1"/>
    <col min="12828" max="12828" width="13.42578125" style="71" customWidth="1"/>
    <col min="12829" max="12829" width="15.5703125" style="71" customWidth="1"/>
    <col min="12830" max="13069" width="9.140625" style="71"/>
    <col min="13070" max="13070" width="18.140625" style="71" customWidth="1"/>
    <col min="13071" max="13071" width="0" style="71" hidden="1" customWidth="1"/>
    <col min="13072" max="13072" width="25.85546875" style="71" customWidth="1"/>
    <col min="13073" max="13073" width="31.5703125" style="71" customWidth="1"/>
    <col min="13074" max="13074" width="13.140625" style="71" bestFit="1" customWidth="1"/>
    <col min="13075" max="13075" width="17.42578125" style="71" customWidth="1"/>
    <col min="13076" max="13076" width="18.42578125" style="71" customWidth="1"/>
    <col min="13077" max="13077" width="11.7109375" style="71" customWidth="1"/>
    <col min="13078" max="13078" width="11.85546875" style="71" customWidth="1"/>
    <col min="13079" max="13079" width="13.42578125" style="71" customWidth="1"/>
    <col min="13080" max="13080" width="13.140625" style="71" bestFit="1" customWidth="1"/>
    <col min="13081" max="13081" width="15" style="71" customWidth="1"/>
    <col min="13082" max="13082" width="15.5703125" style="71" customWidth="1"/>
    <col min="13083" max="13083" width="15.28515625" style="71" customWidth="1"/>
    <col min="13084" max="13084" width="13.42578125" style="71" customWidth="1"/>
    <col min="13085" max="13085" width="15.5703125" style="71" customWidth="1"/>
    <col min="13086" max="13325" width="9.140625" style="71"/>
    <col min="13326" max="13326" width="18.140625" style="71" customWidth="1"/>
    <col min="13327" max="13327" width="0" style="71" hidden="1" customWidth="1"/>
    <col min="13328" max="13328" width="25.85546875" style="71" customWidth="1"/>
    <col min="13329" max="13329" width="31.5703125" style="71" customWidth="1"/>
    <col min="13330" max="13330" width="13.140625" style="71" bestFit="1" customWidth="1"/>
    <col min="13331" max="13331" width="17.42578125" style="71" customWidth="1"/>
    <col min="13332" max="13332" width="18.42578125" style="71" customWidth="1"/>
    <col min="13333" max="13333" width="11.7109375" style="71" customWidth="1"/>
    <col min="13334" max="13334" width="11.85546875" style="71" customWidth="1"/>
    <col min="13335" max="13335" width="13.42578125" style="71" customWidth="1"/>
    <col min="13336" max="13336" width="13.140625" style="71" bestFit="1" customWidth="1"/>
    <col min="13337" max="13337" width="15" style="71" customWidth="1"/>
    <col min="13338" max="13338" width="15.5703125" style="71" customWidth="1"/>
    <col min="13339" max="13339" width="15.28515625" style="71" customWidth="1"/>
    <col min="13340" max="13340" width="13.42578125" style="71" customWidth="1"/>
    <col min="13341" max="13341" width="15.5703125" style="71" customWidth="1"/>
    <col min="13342" max="13581" width="9.140625" style="71"/>
    <col min="13582" max="13582" width="18.140625" style="71" customWidth="1"/>
    <col min="13583" max="13583" width="0" style="71" hidden="1" customWidth="1"/>
    <col min="13584" max="13584" width="25.85546875" style="71" customWidth="1"/>
    <col min="13585" max="13585" width="31.5703125" style="71" customWidth="1"/>
    <col min="13586" max="13586" width="13.140625" style="71" bestFit="1" customWidth="1"/>
    <col min="13587" max="13587" width="17.42578125" style="71" customWidth="1"/>
    <col min="13588" max="13588" width="18.42578125" style="71" customWidth="1"/>
    <col min="13589" max="13589" width="11.7109375" style="71" customWidth="1"/>
    <col min="13590" max="13590" width="11.85546875" style="71" customWidth="1"/>
    <col min="13591" max="13591" width="13.42578125" style="71" customWidth="1"/>
    <col min="13592" max="13592" width="13.140625" style="71" bestFit="1" customWidth="1"/>
    <col min="13593" max="13593" width="15" style="71" customWidth="1"/>
    <col min="13594" max="13594" width="15.5703125" style="71" customWidth="1"/>
    <col min="13595" max="13595" width="15.28515625" style="71" customWidth="1"/>
    <col min="13596" max="13596" width="13.42578125" style="71" customWidth="1"/>
    <col min="13597" max="13597" width="15.5703125" style="71" customWidth="1"/>
    <col min="13598" max="13837" width="9.140625" style="71"/>
    <col min="13838" max="13838" width="18.140625" style="71" customWidth="1"/>
    <col min="13839" max="13839" width="0" style="71" hidden="1" customWidth="1"/>
    <col min="13840" max="13840" width="25.85546875" style="71" customWidth="1"/>
    <col min="13841" max="13841" width="31.5703125" style="71" customWidth="1"/>
    <col min="13842" max="13842" width="13.140625" style="71" bestFit="1" customWidth="1"/>
    <col min="13843" max="13843" width="17.42578125" style="71" customWidth="1"/>
    <col min="13844" max="13844" width="18.42578125" style="71" customWidth="1"/>
    <col min="13845" max="13845" width="11.7109375" style="71" customWidth="1"/>
    <col min="13846" max="13846" width="11.85546875" style="71" customWidth="1"/>
    <col min="13847" max="13847" width="13.42578125" style="71" customWidth="1"/>
    <col min="13848" max="13848" width="13.140625" style="71" bestFit="1" customWidth="1"/>
    <col min="13849" max="13849" width="15" style="71" customWidth="1"/>
    <col min="13850" max="13850" width="15.5703125" style="71" customWidth="1"/>
    <col min="13851" max="13851" width="15.28515625" style="71" customWidth="1"/>
    <col min="13852" max="13852" width="13.42578125" style="71" customWidth="1"/>
    <col min="13853" max="13853" width="15.5703125" style="71" customWidth="1"/>
    <col min="13854" max="14093" width="9.140625" style="71"/>
    <col min="14094" max="14094" width="18.140625" style="71" customWidth="1"/>
    <col min="14095" max="14095" width="0" style="71" hidden="1" customWidth="1"/>
    <col min="14096" max="14096" width="25.85546875" style="71" customWidth="1"/>
    <col min="14097" max="14097" width="31.5703125" style="71" customWidth="1"/>
    <col min="14098" max="14098" width="13.140625" style="71" bestFit="1" customWidth="1"/>
    <col min="14099" max="14099" width="17.42578125" style="71" customWidth="1"/>
    <col min="14100" max="14100" width="18.42578125" style="71" customWidth="1"/>
    <col min="14101" max="14101" width="11.7109375" style="71" customWidth="1"/>
    <col min="14102" max="14102" width="11.85546875" style="71" customWidth="1"/>
    <col min="14103" max="14103" width="13.42578125" style="71" customWidth="1"/>
    <col min="14104" max="14104" width="13.140625" style="71" bestFit="1" customWidth="1"/>
    <col min="14105" max="14105" width="15" style="71" customWidth="1"/>
    <col min="14106" max="14106" width="15.5703125" style="71" customWidth="1"/>
    <col min="14107" max="14107" width="15.28515625" style="71" customWidth="1"/>
    <col min="14108" max="14108" width="13.42578125" style="71" customWidth="1"/>
    <col min="14109" max="14109" width="15.5703125" style="71" customWidth="1"/>
    <col min="14110" max="14349" width="9.140625" style="71"/>
    <col min="14350" max="14350" width="18.140625" style="71" customWidth="1"/>
    <col min="14351" max="14351" width="0" style="71" hidden="1" customWidth="1"/>
    <col min="14352" max="14352" width="25.85546875" style="71" customWidth="1"/>
    <col min="14353" max="14353" width="31.5703125" style="71" customWidth="1"/>
    <col min="14354" max="14354" width="13.140625" style="71" bestFit="1" customWidth="1"/>
    <col min="14355" max="14355" width="17.42578125" style="71" customWidth="1"/>
    <col min="14356" max="14356" width="18.42578125" style="71" customWidth="1"/>
    <col min="14357" max="14357" width="11.7109375" style="71" customWidth="1"/>
    <col min="14358" max="14358" width="11.85546875" style="71" customWidth="1"/>
    <col min="14359" max="14359" width="13.42578125" style="71" customWidth="1"/>
    <col min="14360" max="14360" width="13.140625" style="71" bestFit="1" customWidth="1"/>
    <col min="14361" max="14361" width="15" style="71" customWidth="1"/>
    <col min="14362" max="14362" width="15.5703125" style="71" customWidth="1"/>
    <col min="14363" max="14363" width="15.28515625" style="71" customWidth="1"/>
    <col min="14364" max="14364" width="13.42578125" style="71" customWidth="1"/>
    <col min="14365" max="14365" width="15.5703125" style="71" customWidth="1"/>
    <col min="14366" max="14605" width="9.140625" style="71"/>
    <col min="14606" max="14606" width="18.140625" style="71" customWidth="1"/>
    <col min="14607" max="14607" width="0" style="71" hidden="1" customWidth="1"/>
    <col min="14608" max="14608" width="25.85546875" style="71" customWidth="1"/>
    <col min="14609" max="14609" width="31.5703125" style="71" customWidth="1"/>
    <col min="14610" max="14610" width="13.140625" style="71" bestFit="1" customWidth="1"/>
    <col min="14611" max="14611" width="17.42578125" style="71" customWidth="1"/>
    <col min="14612" max="14612" width="18.42578125" style="71" customWidth="1"/>
    <col min="14613" max="14613" width="11.7109375" style="71" customWidth="1"/>
    <col min="14614" max="14614" width="11.85546875" style="71" customWidth="1"/>
    <col min="14615" max="14615" width="13.42578125" style="71" customWidth="1"/>
    <col min="14616" max="14616" width="13.140625" style="71" bestFit="1" customWidth="1"/>
    <col min="14617" max="14617" width="15" style="71" customWidth="1"/>
    <col min="14618" max="14618" width="15.5703125" style="71" customWidth="1"/>
    <col min="14619" max="14619" width="15.28515625" style="71" customWidth="1"/>
    <col min="14620" max="14620" width="13.42578125" style="71" customWidth="1"/>
    <col min="14621" max="14621" width="15.5703125" style="71" customWidth="1"/>
    <col min="14622" max="14861" width="9.140625" style="71"/>
    <col min="14862" max="14862" width="18.140625" style="71" customWidth="1"/>
    <col min="14863" max="14863" width="0" style="71" hidden="1" customWidth="1"/>
    <col min="14864" max="14864" width="25.85546875" style="71" customWidth="1"/>
    <col min="14865" max="14865" width="31.5703125" style="71" customWidth="1"/>
    <col min="14866" max="14866" width="13.140625" style="71" bestFit="1" customWidth="1"/>
    <col min="14867" max="14867" width="17.42578125" style="71" customWidth="1"/>
    <col min="14868" max="14868" width="18.42578125" style="71" customWidth="1"/>
    <col min="14869" max="14869" width="11.7109375" style="71" customWidth="1"/>
    <col min="14870" max="14870" width="11.85546875" style="71" customWidth="1"/>
    <col min="14871" max="14871" width="13.42578125" style="71" customWidth="1"/>
    <col min="14872" max="14872" width="13.140625" style="71" bestFit="1" customWidth="1"/>
    <col min="14873" max="14873" width="15" style="71" customWidth="1"/>
    <col min="14874" max="14874" width="15.5703125" style="71" customWidth="1"/>
    <col min="14875" max="14875" width="15.28515625" style="71" customWidth="1"/>
    <col min="14876" max="14876" width="13.42578125" style="71" customWidth="1"/>
    <col min="14877" max="14877" width="15.5703125" style="71" customWidth="1"/>
    <col min="14878" max="15117" width="9.140625" style="71"/>
    <col min="15118" max="15118" width="18.140625" style="71" customWidth="1"/>
    <col min="15119" max="15119" width="0" style="71" hidden="1" customWidth="1"/>
    <col min="15120" max="15120" width="25.85546875" style="71" customWidth="1"/>
    <col min="15121" max="15121" width="31.5703125" style="71" customWidth="1"/>
    <col min="15122" max="15122" width="13.140625" style="71" bestFit="1" customWidth="1"/>
    <col min="15123" max="15123" width="17.42578125" style="71" customWidth="1"/>
    <col min="15124" max="15124" width="18.42578125" style="71" customWidth="1"/>
    <col min="15125" max="15125" width="11.7109375" style="71" customWidth="1"/>
    <col min="15126" max="15126" width="11.85546875" style="71" customWidth="1"/>
    <col min="15127" max="15127" width="13.42578125" style="71" customWidth="1"/>
    <col min="15128" max="15128" width="13.140625" style="71" bestFit="1" customWidth="1"/>
    <col min="15129" max="15129" width="15" style="71" customWidth="1"/>
    <col min="15130" max="15130" width="15.5703125" style="71" customWidth="1"/>
    <col min="15131" max="15131" width="15.28515625" style="71" customWidth="1"/>
    <col min="15132" max="15132" width="13.42578125" style="71" customWidth="1"/>
    <col min="15133" max="15133" width="15.5703125" style="71" customWidth="1"/>
    <col min="15134" max="15373" width="9.140625" style="71"/>
    <col min="15374" max="15374" width="18.140625" style="71" customWidth="1"/>
    <col min="15375" max="15375" width="0" style="71" hidden="1" customWidth="1"/>
    <col min="15376" max="15376" width="25.85546875" style="71" customWidth="1"/>
    <col min="15377" max="15377" width="31.5703125" style="71" customWidth="1"/>
    <col min="15378" max="15378" width="13.140625" style="71" bestFit="1" customWidth="1"/>
    <col min="15379" max="15379" width="17.42578125" style="71" customWidth="1"/>
    <col min="15380" max="15380" width="18.42578125" style="71" customWidth="1"/>
    <col min="15381" max="15381" width="11.7109375" style="71" customWidth="1"/>
    <col min="15382" max="15382" width="11.85546875" style="71" customWidth="1"/>
    <col min="15383" max="15383" width="13.42578125" style="71" customWidth="1"/>
    <col min="15384" max="15384" width="13.140625" style="71" bestFit="1" customWidth="1"/>
    <col min="15385" max="15385" width="15" style="71" customWidth="1"/>
    <col min="15386" max="15386" width="15.5703125" style="71" customWidth="1"/>
    <col min="15387" max="15387" width="15.28515625" style="71" customWidth="1"/>
    <col min="15388" max="15388" width="13.42578125" style="71" customWidth="1"/>
    <col min="15389" max="15389" width="15.5703125" style="71" customWidth="1"/>
    <col min="15390" max="15629" width="9.140625" style="71"/>
    <col min="15630" max="15630" width="18.140625" style="71" customWidth="1"/>
    <col min="15631" max="15631" width="0" style="71" hidden="1" customWidth="1"/>
    <col min="15632" max="15632" width="25.85546875" style="71" customWidth="1"/>
    <col min="15633" max="15633" width="31.5703125" style="71" customWidth="1"/>
    <col min="15634" max="15634" width="13.140625" style="71" bestFit="1" customWidth="1"/>
    <col min="15635" max="15635" width="17.42578125" style="71" customWidth="1"/>
    <col min="15636" max="15636" width="18.42578125" style="71" customWidth="1"/>
    <col min="15637" max="15637" width="11.7109375" style="71" customWidth="1"/>
    <col min="15638" max="15638" width="11.85546875" style="71" customWidth="1"/>
    <col min="15639" max="15639" width="13.42578125" style="71" customWidth="1"/>
    <col min="15640" max="15640" width="13.140625" style="71" bestFit="1" customWidth="1"/>
    <col min="15641" max="15641" width="15" style="71" customWidth="1"/>
    <col min="15642" max="15642" width="15.5703125" style="71" customWidth="1"/>
    <col min="15643" max="15643" width="15.28515625" style="71" customWidth="1"/>
    <col min="15644" max="15644" width="13.42578125" style="71" customWidth="1"/>
    <col min="15645" max="15645" width="15.5703125" style="71" customWidth="1"/>
    <col min="15646" max="15885" width="9.140625" style="71"/>
    <col min="15886" max="15886" width="18.140625" style="71" customWidth="1"/>
    <col min="15887" max="15887" width="0" style="71" hidden="1" customWidth="1"/>
    <col min="15888" max="15888" width="25.85546875" style="71" customWidth="1"/>
    <col min="15889" max="15889" width="31.5703125" style="71" customWidth="1"/>
    <col min="15890" max="15890" width="13.140625" style="71" bestFit="1" customWidth="1"/>
    <col min="15891" max="15891" width="17.42578125" style="71" customWidth="1"/>
    <col min="15892" max="15892" width="18.42578125" style="71" customWidth="1"/>
    <col min="15893" max="15893" width="11.7109375" style="71" customWidth="1"/>
    <col min="15894" max="15894" width="11.85546875" style="71" customWidth="1"/>
    <col min="15895" max="15895" width="13.42578125" style="71" customWidth="1"/>
    <col min="15896" max="15896" width="13.140625" style="71" bestFit="1" customWidth="1"/>
    <col min="15897" max="15897" width="15" style="71" customWidth="1"/>
    <col min="15898" max="15898" width="15.5703125" style="71" customWidth="1"/>
    <col min="15899" max="15899" width="15.28515625" style="71" customWidth="1"/>
    <col min="15900" max="15900" width="13.42578125" style="71" customWidth="1"/>
    <col min="15901" max="15901" width="15.5703125" style="71" customWidth="1"/>
    <col min="15902" max="16141" width="9.140625" style="71"/>
    <col min="16142" max="16142" width="18.140625" style="71" customWidth="1"/>
    <col min="16143" max="16143" width="0" style="71" hidden="1" customWidth="1"/>
    <col min="16144" max="16144" width="25.85546875" style="71" customWidth="1"/>
    <col min="16145" max="16145" width="31.5703125" style="71" customWidth="1"/>
    <col min="16146" max="16146" width="13.140625" style="71" bestFit="1" customWidth="1"/>
    <col min="16147" max="16147" width="17.42578125" style="71" customWidth="1"/>
    <col min="16148" max="16148" width="18.42578125" style="71" customWidth="1"/>
    <col min="16149" max="16149" width="11.7109375" style="71" customWidth="1"/>
    <col min="16150" max="16150" width="11.85546875" style="71" customWidth="1"/>
    <col min="16151" max="16151" width="13.42578125" style="71" customWidth="1"/>
    <col min="16152" max="16152" width="13.140625" style="71" bestFit="1" customWidth="1"/>
    <col min="16153" max="16153" width="15" style="71" customWidth="1"/>
    <col min="16154" max="16154" width="15.5703125" style="71" customWidth="1"/>
    <col min="16155" max="16155" width="15.28515625" style="71" customWidth="1"/>
    <col min="16156" max="16156" width="13.42578125" style="71" customWidth="1"/>
    <col min="16157" max="16157" width="15.5703125" style="71" customWidth="1"/>
    <col min="16158" max="16384" width="9.140625" style="71"/>
  </cols>
  <sheetData>
    <row r="1" spans="1:38" s="69" customFormat="1" ht="26.25" customHeight="1" x14ac:dyDescent="0.2">
      <c r="B1" s="138" t="s">
        <v>108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69" customFormat="1" ht="26.25" customHeight="1" x14ac:dyDescent="0.2">
      <c r="B2" s="142" t="s">
        <v>130</v>
      </c>
      <c r="C2" s="143"/>
      <c r="D2" s="72">
        <v>2020</v>
      </c>
      <c r="E2" s="72">
        <v>2021</v>
      </c>
      <c r="F2" s="72">
        <v>2022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8" s="69" customFormat="1" ht="57" customHeight="1" x14ac:dyDescent="0.2">
      <c r="B3" s="144"/>
      <c r="C3" s="145"/>
      <c r="D3" s="100">
        <f>G8+M8+R8+X8</f>
        <v>50796</v>
      </c>
      <c r="E3" s="100">
        <f t="shared" ref="E3" si="0">H8+N8+S8+Y8</f>
        <v>50968</v>
      </c>
      <c r="F3" s="100">
        <f>I8+O8+T8+Z8</f>
        <v>50968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8" s="69" customFormat="1" ht="27" customHeight="1" x14ac:dyDescent="0.2">
      <c r="A4" s="141" t="s">
        <v>109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6" spans="1:38" ht="45" customHeight="1" x14ac:dyDescent="0.2">
      <c r="B6" s="139" t="s">
        <v>110</v>
      </c>
      <c r="C6" s="122" t="s">
        <v>111</v>
      </c>
      <c r="D6" s="122" t="s">
        <v>111</v>
      </c>
      <c r="E6" s="122" t="s">
        <v>111</v>
      </c>
      <c r="F6" s="122" t="s">
        <v>111</v>
      </c>
      <c r="G6" s="140"/>
      <c r="H6" s="140"/>
      <c r="I6" s="140"/>
      <c r="J6" s="122" t="s">
        <v>111</v>
      </c>
      <c r="K6" s="122" t="s">
        <v>111</v>
      </c>
      <c r="L6" s="122" t="s">
        <v>111</v>
      </c>
      <c r="M6" s="146"/>
      <c r="N6" s="146"/>
      <c r="O6" s="146"/>
      <c r="P6" s="122" t="s">
        <v>111</v>
      </c>
      <c r="Q6" s="122" t="s">
        <v>111</v>
      </c>
      <c r="R6" s="127"/>
      <c r="S6" s="127"/>
      <c r="T6" s="127"/>
      <c r="U6" s="122" t="s">
        <v>111</v>
      </c>
      <c r="V6" s="122" t="s">
        <v>111</v>
      </c>
      <c r="W6" s="122" t="s">
        <v>111</v>
      </c>
      <c r="X6" s="146"/>
      <c r="Y6" s="146"/>
      <c r="Z6" s="146"/>
    </row>
    <row r="7" spans="1:38" x14ac:dyDescent="0.2">
      <c r="B7" s="139"/>
      <c r="C7" s="122"/>
      <c r="D7" s="122"/>
      <c r="E7" s="122"/>
      <c r="F7" s="122"/>
      <c r="G7" s="72">
        <v>2020</v>
      </c>
      <c r="H7" s="72">
        <v>2021</v>
      </c>
      <c r="I7" s="72">
        <v>2022</v>
      </c>
      <c r="J7" s="122"/>
      <c r="K7" s="122"/>
      <c r="L7" s="122"/>
      <c r="M7" s="72">
        <v>2020</v>
      </c>
      <c r="N7" s="72">
        <v>2021</v>
      </c>
      <c r="O7" s="72">
        <v>2022</v>
      </c>
      <c r="P7" s="122"/>
      <c r="Q7" s="122"/>
      <c r="R7" s="72">
        <v>2020</v>
      </c>
      <c r="S7" s="72">
        <v>2021</v>
      </c>
      <c r="T7" s="72">
        <v>2022</v>
      </c>
      <c r="U7" s="122"/>
      <c r="V7" s="122"/>
      <c r="W7" s="122"/>
      <c r="X7" s="72">
        <v>2020</v>
      </c>
      <c r="Y7" s="72">
        <v>2021</v>
      </c>
      <c r="Z7" s="72">
        <v>2022</v>
      </c>
    </row>
    <row r="8" spans="1:38" ht="45.75" customHeight="1" x14ac:dyDescent="0.2">
      <c r="B8" s="139"/>
      <c r="C8" s="122"/>
      <c r="D8" s="122"/>
      <c r="E8" s="122"/>
      <c r="F8" s="122"/>
      <c r="G8" s="73">
        <v>49583</v>
      </c>
      <c r="H8" s="73">
        <v>49777</v>
      </c>
      <c r="I8" s="73">
        <v>49777</v>
      </c>
      <c r="J8" s="122"/>
      <c r="K8" s="122"/>
      <c r="L8" s="122"/>
      <c r="M8" s="73">
        <v>2</v>
      </c>
      <c r="N8" s="73">
        <v>2</v>
      </c>
      <c r="O8" s="73">
        <v>2</v>
      </c>
      <c r="P8" s="122"/>
      <c r="Q8" s="122"/>
      <c r="R8" s="73">
        <v>171</v>
      </c>
      <c r="S8" s="73">
        <v>167</v>
      </c>
      <c r="T8" s="73">
        <v>167</v>
      </c>
      <c r="U8" s="122"/>
      <c r="V8" s="122"/>
      <c r="W8" s="122"/>
      <c r="X8" s="73">
        <v>1040</v>
      </c>
      <c r="Y8" s="73">
        <v>1022</v>
      </c>
      <c r="Z8" s="73">
        <v>1022</v>
      </c>
    </row>
    <row r="9" spans="1:38" ht="18.75" x14ac:dyDescent="0.2">
      <c r="Q9" s="78"/>
    </row>
    <row r="10" spans="1:38" ht="19.5" thickBot="1" x14ac:dyDescent="0.25">
      <c r="Q10" s="78"/>
    </row>
    <row r="11" spans="1:38" s="75" customFormat="1" ht="89.25" x14ac:dyDescent="0.2">
      <c r="A11" s="137" t="s">
        <v>112</v>
      </c>
      <c r="B11" s="137" t="s">
        <v>113</v>
      </c>
      <c r="C11" s="79" t="s">
        <v>114</v>
      </c>
      <c r="D11" s="134" t="s">
        <v>115</v>
      </c>
      <c r="E11" s="135"/>
      <c r="F11" s="135"/>
      <c r="G11" s="135"/>
      <c r="H11" s="135"/>
      <c r="I11" s="136"/>
      <c r="J11" s="134" t="s">
        <v>116</v>
      </c>
      <c r="K11" s="135"/>
      <c r="L11" s="135"/>
      <c r="M11" s="135"/>
      <c r="N11" s="135"/>
      <c r="O11" s="136"/>
      <c r="P11" s="134" t="s">
        <v>117</v>
      </c>
      <c r="Q11" s="135"/>
      <c r="R11" s="135"/>
      <c r="S11" s="135"/>
      <c r="T11" s="136"/>
      <c r="U11" s="134" t="s">
        <v>118</v>
      </c>
      <c r="V11" s="135"/>
      <c r="W11" s="135"/>
      <c r="X11" s="135"/>
      <c r="Y11" s="135"/>
      <c r="Z11" s="136"/>
      <c r="AA11" s="123" t="s">
        <v>119</v>
      </c>
      <c r="AB11" s="123"/>
      <c r="AC11" s="124"/>
      <c r="AD11" s="128" t="s">
        <v>120</v>
      </c>
      <c r="AE11" s="123"/>
      <c r="AF11" s="124"/>
      <c r="AG11" s="130" t="s">
        <v>121</v>
      </c>
      <c r="AH11" s="130"/>
      <c r="AI11" s="130"/>
    </row>
    <row r="12" spans="1:38" s="75" customFormat="1" ht="28.5" customHeight="1" x14ac:dyDescent="0.2">
      <c r="A12" s="137"/>
      <c r="B12" s="137"/>
      <c r="C12" s="80" t="s">
        <v>122</v>
      </c>
      <c r="D12" s="81"/>
      <c r="E12" s="82"/>
      <c r="F12" s="82"/>
      <c r="G12" s="131"/>
      <c r="H12" s="132"/>
      <c r="I12" s="133"/>
      <c r="J12" s="81"/>
      <c r="K12" s="82"/>
      <c r="L12" s="82"/>
      <c r="M12" s="131"/>
      <c r="N12" s="132"/>
      <c r="O12" s="133"/>
      <c r="P12" s="81"/>
      <c r="Q12" s="82"/>
      <c r="R12" s="131"/>
      <c r="S12" s="132"/>
      <c r="T12" s="133"/>
      <c r="U12" s="81"/>
      <c r="V12" s="82"/>
      <c r="W12" s="82"/>
      <c r="X12" s="131"/>
      <c r="Y12" s="132"/>
      <c r="Z12" s="133"/>
      <c r="AA12" s="125"/>
      <c r="AB12" s="125"/>
      <c r="AC12" s="126"/>
      <c r="AD12" s="129"/>
      <c r="AE12" s="125"/>
      <c r="AF12" s="126"/>
      <c r="AG12" s="130"/>
      <c r="AH12" s="130"/>
      <c r="AI12" s="130"/>
    </row>
    <row r="13" spans="1:38" ht="38.25" x14ac:dyDescent="0.2">
      <c r="A13" s="137"/>
      <c r="B13" s="137"/>
      <c r="C13" s="80" t="s">
        <v>123</v>
      </c>
      <c r="D13" s="83" t="s">
        <v>124</v>
      </c>
      <c r="E13" s="84" t="s">
        <v>125</v>
      </c>
      <c r="F13" s="85" t="s">
        <v>126</v>
      </c>
      <c r="G13" s="72">
        <v>2020</v>
      </c>
      <c r="H13" s="72">
        <v>2021</v>
      </c>
      <c r="I13" s="86">
        <v>2022</v>
      </c>
      <c r="J13" s="83" t="s">
        <v>127</v>
      </c>
      <c r="K13" s="84" t="s">
        <v>128</v>
      </c>
      <c r="L13" s="85" t="s">
        <v>129</v>
      </c>
      <c r="M13" s="72">
        <v>2020</v>
      </c>
      <c r="N13" s="72">
        <v>2021</v>
      </c>
      <c r="O13" s="86">
        <v>2022</v>
      </c>
      <c r="P13" s="83" t="s">
        <v>127</v>
      </c>
      <c r="Q13" s="84" t="s">
        <v>128</v>
      </c>
      <c r="R13" s="72">
        <v>2020</v>
      </c>
      <c r="S13" s="72">
        <v>2021</v>
      </c>
      <c r="T13" s="86">
        <v>2022</v>
      </c>
      <c r="U13" s="83" t="s">
        <v>127</v>
      </c>
      <c r="V13" s="84" t="s">
        <v>128</v>
      </c>
      <c r="W13" s="85" t="s">
        <v>129</v>
      </c>
      <c r="X13" s="72">
        <v>2020</v>
      </c>
      <c r="Y13" s="72">
        <v>2021</v>
      </c>
      <c r="Z13" s="86">
        <v>2022</v>
      </c>
      <c r="AA13" s="87">
        <v>2020</v>
      </c>
      <c r="AB13" s="72">
        <v>2021</v>
      </c>
      <c r="AC13" s="72">
        <v>2022</v>
      </c>
      <c r="AD13" s="72">
        <v>2020</v>
      </c>
      <c r="AE13" s="72">
        <v>2021</v>
      </c>
      <c r="AF13" s="72">
        <v>2022</v>
      </c>
      <c r="AG13" s="72">
        <v>2020</v>
      </c>
      <c r="AH13" s="72">
        <v>2021</v>
      </c>
      <c r="AI13" s="72">
        <v>2022</v>
      </c>
    </row>
    <row r="14" spans="1:38" s="94" customFormat="1" ht="18" x14ac:dyDescent="0.2">
      <c r="A14" s="88">
        <v>0</v>
      </c>
      <c r="B14" s="88" t="s">
        <v>1</v>
      </c>
      <c r="C14" s="89">
        <f t="shared" ref="C14:AC14" si="1">SUM(C15:C18)</f>
        <v>3318</v>
      </c>
      <c r="D14" s="90">
        <f t="shared" si="1"/>
        <v>47798</v>
      </c>
      <c r="E14" s="89">
        <f t="shared" si="1"/>
        <v>49790</v>
      </c>
      <c r="F14" s="89">
        <f t="shared" si="1"/>
        <v>27592</v>
      </c>
      <c r="G14" s="89">
        <f t="shared" si="1"/>
        <v>49583</v>
      </c>
      <c r="H14" s="89">
        <f t="shared" si="1"/>
        <v>49777</v>
      </c>
      <c r="I14" s="91">
        <f t="shared" si="1"/>
        <v>49777</v>
      </c>
      <c r="J14" s="90">
        <f t="shared" si="1"/>
        <v>4</v>
      </c>
      <c r="K14" s="89">
        <f t="shared" si="1"/>
        <v>4</v>
      </c>
      <c r="L14" s="89">
        <f t="shared" si="1"/>
        <v>4</v>
      </c>
      <c r="M14" s="89">
        <f t="shared" si="1"/>
        <v>1.9999999999999998</v>
      </c>
      <c r="N14" s="89">
        <f t="shared" si="1"/>
        <v>1.9999999999999998</v>
      </c>
      <c r="O14" s="91">
        <f t="shared" si="1"/>
        <v>1.9999999999999998</v>
      </c>
      <c r="P14" s="90">
        <f t="shared" si="1"/>
        <v>265.42746</v>
      </c>
      <c r="Q14" s="89">
        <f t="shared" si="1"/>
        <v>245.53039000000004</v>
      </c>
      <c r="R14" s="89">
        <f t="shared" si="1"/>
        <v>171.00000000000003</v>
      </c>
      <c r="S14" s="89">
        <f t="shared" si="1"/>
        <v>167.00000000000003</v>
      </c>
      <c r="T14" s="91">
        <f t="shared" si="1"/>
        <v>167.00000000000003</v>
      </c>
      <c r="U14" s="90">
        <f t="shared" si="1"/>
        <v>891.40286999999989</v>
      </c>
      <c r="V14" s="89">
        <f t="shared" si="1"/>
        <v>917.02553</v>
      </c>
      <c r="W14" s="89">
        <f t="shared" si="1"/>
        <v>611</v>
      </c>
      <c r="X14" s="89">
        <f t="shared" si="1"/>
        <v>1040</v>
      </c>
      <c r="Y14" s="89">
        <f t="shared" si="1"/>
        <v>1022</v>
      </c>
      <c r="Z14" s="91">
        <f t="shared" si="1"/>
        <v>1022</v>
      </c>
      <c r="AA14" s="92">
        <f t="shared" si="1"/>
        <v>50796</v>
      </c>
      <c r="AB14" s="89">
        <f t="shared" si="1"/>
        <v>50968</v>
      </c>
      <c r="AC14" s="89">
        <f t="shared" si="1"/>
        <v>50968</v>
      </c>
      <c r="AD14" s="93"/>
      <c r="AE14" s="93"/>
      <c r="AF14" s="93"/>
      <c r="AG14" s="93"/>
      <c r="AH14" s="93"/>
      <c r="AI14" s="93"/>
    </row>
    <row r="15" spans="1:38" ht="31.5" x14ac:dyDescent="0.25">
      <c r="A15" s="95">
        <v>1</v>
      </c>
      <c r="B15" s="96" t="s">
        <v>134</v>
      </c>
      <c r="C15" s="97">
        <v>2101</v>
      </c>
      <c r="D15" s="98">
        <v>12028</v>
      </c>
      <c r="E15" s="99">
        <v>12326</v>
      </c>
      <c r="F15" s="73">
        <v>6770</v>
      </c>
      <c r="G15" s="100">
        <f t="shared" ref="G15:G18" si="2">$G$8*((0.3*D15/$D$14)+(0.35*E15/$E$14)+(0.35*F15/$F$14))</f>
        <v>12297.325376993482</v>
      </c>
      <c r="H15" s="100">
        <f t="shared" ref="H15:H18" si="3">$H$8*((0.3*D15/$D$14)+(0.35*E15/$E$14)+(0.35*F15/$F$14))</f>
        <v>12345.440277728345</v>
      </c>
      <c r="I15" s="101">
        <f t="shared" ref="I15:I18" si="4">$I$8*((0.3*D15/$D$14)+(0.35*E15/$E$14)+(0.35*F15/$F$14))</f>
        <v>12345.440277728345</v>
      </c>
      <c r="J15" s="98">
        <v>1</v>
      </c>
      <c r="K15" s="99">
        <v>1</v>
      </c>
      <c r="L15" s="99">
        <v>1</v>
      </c>
      <c r="M15" s="102">
        <f t="shared" ref="M15:M18" si="5">$M$8*((0.3*J15/$J$14)+(0.35*K15/$K$14)+(0.35*L15/$L$14))</f>
        <v>0.49999999999999994</v>
      </c>
      <c r="N15" s="102">
        <f t="shared" ref="N15:N18" si="6">$N$8*((0.3*J15/$J$14)+(0.35*K15/$K$14)+(0.35*L15/$L$14))</f>
        <v>0.49999999999999994</v>
      </c>
      <c r="O15" s="103">
        <f t="shared" ref="O15:O18" si="7">$O$8*((0.3*J15/$J$14)+(0.35*K15/$K$14)+(0.35*L15/$L$14))</f>
        <v>0.49999999999999994</v>
      </c>
      <c r="P15" s="98">
        <v>242.11560999999998</v>
      </c>
      <c r="Q15" s="99">
        <v>220.17514000000003</v>
      </c>
      <c r="R15" s="114">
        <f t="shared" ref="R15:R18" si="8">$R$8*((0.45*P15/$P$14)+(0.55*Q15/$Q$14))</f>
        <v>154.52938258256529</v>
      </c>
      <c r="S15" s="114">
        <f t="shared" ref="S15:S18" si="9">$S$8*((0.45*P15/$P$14)+(0.55*Q15/$Q$14))</f>
        <v>150.91466018297311</v>
      </c>
      <c r="T15" s="114">
        <f t="shared" ref="T15:T18" si="10">$T$8*((0.45*P15/$P$14)+(0.55*Q15/$Q$14))</f>
        <v>150.91466018297311</v>
      </c>
      <c r="U15" s="98">
        <v>625.64512999999999</v>
      </c>
      <c r="V15" s="99">
        <v>638.42241000000001</v>
      </c>
      <c r="W15" s="99">
        <v>528</v>
      </c>
      <c r="X15" s="102">
        <f t="shared" ref="X15:X18" si="11">$X$8*((0.3*U15/$U$14)+(0.35*V15/$V$14)+(0.35*W15/$W$14))</f>
        <v>786.94782801426118</v>
      </c>
      <c r="Y15" s="102">
        <f t="shared" ref="Y15:Y18" si="12">$Y$8*((0.3*U15/$U$14)+(0.35*V15/$V$14)+(0.35*W15/$W$14))</f>
        <v>773.3275771447835</v>
      </c>
      <c r="Z15" s="103">
        <f t="shared" ref="Z15:Z18" si="13">$Z$8*((0.3*U15/$U$14)+(0.35*V15/$V$14)+(0.35*W15/$W$14))</f>
        <v>773.3275771447835</v>
      </c>
      <c r="AA15" s="105">
        <f>G15+M15+X15+R15</f>
        <v>13239.302587590308</v>
      </c>
      <c r="AB15" s="100">
        <f>H15+N15+Y15+S15</f>
        <v>13270.182515056102</v>
      </c>
      <c r="AC15" s="100">
        <f>I15+O15+Z15+T15</f>
        <v>13270.182515056102</v>
      </c>
      <c r="AD15" s="116">
        <v>0.32</v>
      </c>
      <c r="AE15" s="116">
        <v>0.32</v>
      </c>
      <c r="AF15" s="116">
        <v>0.32</v>
      </c>
      <c r="AG15" s="104">
        <f>AA15/C15*$C$14/$AA$14*AD15</f>
        <v>0.131715201703304</v>
      </c>
      <c r="AH15" s="104">
        <f>AB15/C15*$C$14/$AB$14*AE15</f>
        <v>0.13157688835889644</v>
      </c>
      <c r="AI15" s="104">
        <f>AC15/C15*$C$14/$AC$14*AF15</f>
        <v>0.13157688835889644</v>
      </c>
      <c r="AK15" s="106"/>
      <c r="AL15" s="106"/>
    </row>
    <row r="16" spans="1:38" ht="15.75" x14ac:dyDescent="0.25">
      <c r="A16" s="95">
        <v>2</v>
      </c>
      <c r="B16" s="96" t="s">
        <v>135</v>
      </c>
      <c r="C16" s="97">
        <v>448</v>
      </c>
      <c r="D16" s="98">
        <v>12328</v>
      </c>
      <c r="E16" s="99">
        <v>11986</v>
      </c>
      <c r="F16" s="73">
        <v>7690</v>
      </c>
      <c r="G16" s="100">
        <f t="shared" si="2"/>
        <v>12850.817188110841</v>
      </c>
      <c r="H16" s="100">
        <f t="shared" si="3"/>
        <v>12901.097698255317</v>
      </c>
      <c r="I16" s="101">
        <f t="shared" si="4"/>
        <v>12901.097698255317</v>
      </c>
      <c r="J16" s="98">
        <v>1</v>
      </c>
      <c r="K16" s="99">
        <v>1</v>
      </c>
      <c r="L16" s="99">
        <v>1</v>
      </c>
      <c r="M16" s="102">
        <f t="shared" si="5"/>
        <v>0.49999999999999994</v>
      </c>
      <c r="N16" s="102">
        <f t="shared" si="6"/>
        <v>0.49999999999999994</v>
      </c>
      <c r="O16" s="103">
        <f t="shared" si="7"/>
        <v>0.49999999999999994</v>
      </c>
      <c r="P16" s="98">
        <v>10.26985</v>
      </c>
      <c r="Q16" s="99">
        <v>9.0947600000000008</v>
      </c>
      <c r="R16" s="114">
        <f t="shared" si="8"/>
        <v>6.4610617273026207</v>
      </c>
      <c r="S16" s="114">
        <f t="shared" si="9"/>
        <v>6.3099257804651332</v>
      </c>
      <c r="T16" s="114">
        <f t="shared" si="10"/>
        <v>6.3099257804651332</v>
      </c>
      <c r="U16" s="98">
        <v>122.86978999999999</v>
      </c>
      <c r="V16" s="99">
        <v>128.88705000000002</v>
      </c>
      <c r="W16" s="99">
        <v>56</v>
      </c>
      <c r="X16" s="102">
        <f t="shared" si="11"/>
        <v>127.52721598085932</v>
      </c>
      <c r="Y16" s="102">
        <f t="shared" si="12"/>
        <v>125.32001416580599</v>
      </c>
      <c r="Z16" s="103">
        <f t="shared" si="13"/>
        <v>125.32001416580599</v>
      </c>
      <c r="AA16" s="105">
        <f t="shared" ref="AA16:AC18" si="14">G16+M16+X16+R16</f>
        <v>12985.305465819003</v>
      </c>
      <c r="AB16" s="100">
        <f t="shared" si="14"/>
        <v>13033.227638201586</v>
      </c>
      <c r="AC16" s="100">
        <f t="shared" si="14"/>
        <v>13033.227638201586</v>
      </c>
      <c r="AD16" s="116">
        <v>0.2</v>
      </c>
      <c r="AE16" s="116">
        <v>0.2</v>
      </c>
      <c r="AF16" s="116">
        <v>0.2</v>
      </c>
      <c r="AG16" s="104">
        <f t="shared" ref="AG16:AG17" si="15">AA16/C16*$C$14/$AA$14*AD16</f>
        <v>0.37866138517293485</v>
      </c>
      <c r="AH16" s="104">
        <f t="shared" ref="AH16:AH17" si="16">AB16/C16*$C$14/$AB$14*AE16</f>
        <v>0.37877626038075068</v>
      </c>
      <c r="AI16" s="104">
        <f t="shared" ref="AI16:AI17" si="17">AC16/C16*$C$14/$AC$14*AF16</f>
        <v>0.37877626038075068</v>
      </c>
      <c r="AK16" s="106"/>
      <c r="AL16" s="106"/>
    </row>
    <row r="17" spans="1:38" ht="31.5" x14ac:dyDescent="0.25">
      <c r="A17" s="95">
        <v>3</v>
      </c>
      <c r="B17" s="96" t="s">
        <v>136</v>
      </c>
      <c r="C17" s="97">
        <v>356</v>
      </c>
      <c r="D17" s="98">
        <v>280</v>
      </c>
      <c r="E17" s="99">
        <v>388</v>
      </c>
      <c r="F17" s="73">
        <v>248</v>
      </c>
      <c r="G17" s="100">
        <f t="shared" si="2"/>
        <v>378.35252175495725</v>
      </c>
      <c r="H17" s="100">
        <f t="shared" si="3"/>
        <v>379.83287569119472</v>
      </c>
      <c r="I17" s="101">
        <f t="shared" si="4"/>
        <v>379.83287569119472</v>
      </c>
      <c r="J17" s="98">
        <v>1</v>
      </c>
      <c r="K17" s="99">
        <v>1</v>
      </c>
      <c r="L17" s="99">
        <v>1</v>
      </c>
      <c r="M17" s="102">
        <f t="shared" si="5"/>
        <v>0.49999999999999994</v>
      </c>
      <c r="N17" s="102">
        <f t="shared" si="6"/>
        <v>0.49999999999999994</v>
      </c>
      <c r="O17" s="103">
        <f t="shared" si="7"/>
        <v>0.49999999999999994</v>
      </c>
      <c r="P17" s="98">
        <v>0.10299999999999999</v>
      </c>
      <c r="Q17" s="99">
        <v>0.14049</v>
      </c>
      <c r="R17" s="114">
        <f t="shared" si="8"/>
        <v>8.367515745595433E-2</v>
      </c>
      <c r="S17" s="114">
        <f t="shared" si="9"/>
        <v>8.1717843831253648E-2</v>
      </c>
      <c r="T17" s="114">
        <f t="shared" si="10"/>
        <v>8.1717843831253648E-2</v>
      </c>
      <c r="U17" s="98">
        <v>68.683999999999997</v>
      </c>
      <c r="V17" s="99">
        <v>49.345739999999999</v>
      </c>
      <c r="W17" s="99">
        <v>3</v>
      </c>
      <c r="X17" s="102">
        <f t="shared" si="11"/>
        <v>45.414403825184927</v>
      </c>
      <c r="Y17" s="102">
        <f t="shared" si="12"/>
        <v>44.628385297441341</v>
      </c>
      <c r="Z17" s="103">
        <f t="shared" si="13"/>
        <v>44.628385297441341</v>
      </c>
      <c r="AA17" s="105">
        <f t="shared" si="14"/>
        <v>424.35060073759814</v>
      </c>
      <c r="AB17" s="100">
        <f t="shared" si="14"/>
        <v>425.04297883246733</v>
      </c>
      <c r="AC17" s="100">
        <f t="shared" si="14"/>
        <v>425.04297883246733</v>
      </c>
      <c r="AD17" s="116">
        <v>0.2</v>
      </c>
      <c r="AE17" s="116">
        <v>0.2</v>
      </c>
      <c r="AF17" s="116">
        <v>0.2</v>
      </c>
      <c r="AG17" s="104">
        <f t="shared" si="15"/>
        <v>1.5572261432238655E-2</v>
      </c>
      <c r="AH17" s="104">
        <f t="shared" si="16"/>
        <v>1.5545032483106017E-2</v>
      </c>
      <c r="AI17" s="104">
        <f t="shared" si="17"/>
        <v>1.5545032483106017E-2</v>
      </c>
      <c r="AK17" s="106"/>
      <c r="AL17" s="106"/>
    </row>
    <row r="18" spans="1:38" ht="31.5" x14ac:dyDescent="0.25">
      <c r="A18" s="95">
        <v>4</v>
      </c>
      <c r="B18" s="96" t="s">
        <v>137</v>
      </c>
      <c r="C18" s="97">
        <v>413</v>
      </c>
      <c r="D18" s="98">
        <v>23162</v>
      </c>
      <c r="E18" s="99">
        <v>25090</v>
      </c>
      <c r="F18" s="73">
        <v>12884</v>
      </c>
      <c r="G18" s="100">
        <f t="shared" si="2"/>
        <v>24056.504913140714</v>
      </c>
      <c r="H18" s="100">
        <f t="shared" si="3"/>
        <v>24150.629148325141</v>
      </c>
      <c r="I18" s="101">
        <f t="shared" si="4"/>
        <v>24150.629148325141</v>
      </c>
      <c r="J18" s="98">
        <v>1</v>
      </c>
      <c r="K18" s="99">
        <v>1</v>
      </c>
      <c r="L18" s="99">
        <v>1</v>
      </c>
      <c r="M18" s="102">
        <f t="shared" si="5"/>
        <v>0.49999999999999994</v>
      </c>
      <c r="N18" s="102">
        <f t="shared" si="6"/>
        <v>0.49999999999999994</v>
      </c>
      <c r="O18" s="103">
        <f t="shared" si="7"/>
        <v>0.49999999999999994</v>
      </c>
      <c r="P18" s="98">
        <v>12.939</v>
      </c>
      <c r="Q18" s="99">
        <v>16.12</v>
      </c>
      <c r="R18" s="114">
        <f t="shared" si="8"/>
        <v>9.9258805326761568</v>
      </c>
      <c r="S18" s="114">
        <f t="shared" si="9"/>
        <v>9.693696192730517</v>
      </c>
      <c r="T18" s="114">
        <f t="shared" si="10"/>
        <v>9.693696192730517</v>
      </c>
      <c r="U18" s="98">
        <v>74.203949999999992</v>
      </c>
      <c r="V18" s="99">
        <v>100.37033</v>
      </c>
      <c r="W18" s="99">
        <v>24</v>
      </c>
      <c r="X18" s="102">
        <f t="shared" si="11"/>
        <v>80.11055217969465</v>
      </c>
      <c r="Y18" s="102">
        <f t="shared" si="12"/>
        <v>78.724023391969169</v>
      </c>
      <c r="Z18" s="103">
        <f t="shared" si="13"/>
        <v>78.724023391969169</v>
      </c>
      <c r="AA18" s="105">
        <f t="shared" si="14"/>
        <v>24147.041345853086</v>
      </c>
      <c r="AB18" s="100">
        <f t="shared" si="14"/>
        <v>24239.546867909841</v>
      </c>
      <c r="AC18" s="100">
        <f t="shared" si="14"/>
        <v>24239.546867909841</v>
      </c>
      <c r="AD18" s="116">
        <v>0.3</v>
      </c>
      <c r="AE18" s="116">
        <v>0.3</v>
      </c>
      <c r="AF18" s="116">
        <v>0.3</v>
      </c>
      <c r="AG18" s="104">
        <v>1.3041122999999999</v>
      </c>
      <c r="AH18" s="104">
        <v>1.3041122999999999</v>
      </c>
      <c r="AI18" s="104">
        <v>1.3041122999999999</v>
      </c>
      <c r="AK18" s="106"/>
      <c r="AL18" s="106"/>
    </row>
  </sheetData>
  <autoFilter ref="B13:WWK18" xr:uid="{00000000-0009-0000-0000-000000000000}"/>
  <mergeCells count="33">
    <mergeCell ref="B1:AI1"/>
    <mergeCell ref="B6:B8"/>
    <mergeCell ref="C6:C8"/>
    <mergeCell ref="D6:D8"/>
    <mergeCell ref="E6:E8"/>
    <mergeCell ref="F6:F8"/>
    <mergeCell ref="G6:I6"/>
    <mergeCell ref="J6:J8"/>
    <mergeCell ref="K6:K8"/>
    <mergeCell ref="A4:AI4"/>
    <mergeCell ref="B2:C3"/>
    <mergeCell ref="V6:V8"/>
    <mergeCell ref="W6:W8"/>
    <mergeCell ref="X6:Z6"/>
    <mergeCell ref="L6:L8"/>
    <mergeCell ref="M6:O6"/>
    <mergeCell ref="A11:A13"/>
    <mergeCell ref="B11:B13"/>
    <mergeCell ref="D11:I11"/>
    <mergeCell ref="J11:O11"/>
    <mergeCell ref="P11:T11"/>
    <mergeCell ref="AD11:AF12"/>
    <mergeCell ref="AG11:AI12"/>
    <mergeCell ref="G12:I12"/>
    <mergeCell ref="M12:O12"/>
    <mergeCell ref="R12:T12"/>
    <mergeCell ref="X12:Z12"/>
    <mergeCell ref="U11:Z11"/>
    <mergeCell ref="P6:P8"/>
    <mergeCell ref="Q6:Q8"/>
    <mergeCell ref="AA11:AC12"/>
    <mergeCell ref="R6:T6"/>
    <mergeCell ref="U6:U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"/>
  <sheetViews>
    <sheetView view="pageBreakPreview" zoomScale="60" zoomScaleNormal="100" workbookViewId="0">
      <pane xSplit="2" ySplit="9" topLeftCell="F10" activePane="bottomRight" state="frozen"/>
      <selection pane="topRight" activeCell="C1" sqref="C1"/>
      <selection pane="bottomLeft" activeCell="A10" sqref="A10"/>
      <selection pane="bottomRight" activeCell="T1" sqref="T1:T1048576"/>
    </sheetView>
  </sheetViews>
  <sheetFormatPr defaultRowHeight="12.75" x14ac:dyDescent="0.2"/>
  <cols>
    <col min="2" max="2" width="45" customWidth="1"/>
    <col min="3" max="8" width="17.140625" customWidth="1"/>
  </cols>
  <sheetData>
    <row r="1" spans="1:19" ht="25.5" x14ac:dyDescent="0.35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30.75" x14ac:dyDescent="0.5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20.25" x14ac:dyDescent="0.3">
      <c r="A3" s="148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19.5" thickBot="1" x14ac:dyDescent="0.35">
      <c r="A4" s="158" t="s">
        <v>97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27" x14ac:dyDescent="0.45">
      <c r="A5" s="10"/>
      <c r="B5" s="10"/>
      <c r="C5" s="10"/>
      <c r="D5" s="60" t="s">
        <v>93</v>
      </c>
      <c r="E5" s="60" t="s">
        <v>94</v>
      </c>
      <c r="F5" s="60" t="s">
        <v>95</v>
      </c>
      <c r="G5" s="60" t="s">
        <v>96</v>
      </c>
      <c r="H5" s="60" t="s">
        <v>98</v>
      </c>
      <c r="I5" s="66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9.5" thickBot="1" x14ac:dyDescent="0.35">
      <c r="A6" s="10"/>
      <c r="B6" s="10"/>
      <c r="C6" s="10"/>
      <c r="D6" s="61">
        <v>0.9</v>
      </c>
      <c r="E6" s="61">
        <v>0.01</v>
      </c>
      <c r="F6" s="61">
        <v>0.03</v>
      </c>
      <c r="G6" s="61">
        <v>0.03</v>
      </c>
      <c r="H6" s="62">
        <f>1-D6-E6-F6-G6</f>
        <v>2.9999999999999985E-2</v>
      </c>
      <c r="I6" s="67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 customHeight="1" x14ac:dyDescent="0.2">
      <c r="A7" s="150" t="s">
        <v>0</v>
      </c>
      <c r="B7" s="150" t="s">
        <v>5</v>
      </c>
      <c r="C7" s="150" t="s">
        <v>3</v>
      </c>
      <c r="D7" s="150" t="s">
        <v>85</v>
      </c>
      <c r="E7" s="150" t="s">
        <v>91</v>
      </c>
      <c r="F7" s="150" t="s">
        <v>88</v>
      </c>
      <c r="G7" s="150" t="s">
        <v>87</v>
      </c>
      <c r="H7" s="150" t="s">
        <v>133</v>
      </c>
      <c r="I7" s="152" t="s">
        <v>79</v>
      </c>
      <c r="J7" s="153"/>
      <c r="K7" s="153"/>
      <c r="L7" s="153"/>
      <c r="M7" s="154"/>
      <c r="N7" s="155" t="s">
        <v>84</v>
      </c>
      <c r="O7" s="156"/>
      <c r="P7" s="156"/>
      <c r="Q7" s="156"/>
      <c r="R7" s="157"/>
      <c r="S7" s="149" t="s">
        <v>89</v>
      </c>
    </row>
    <row r="8" spans="1:19" ht="63.75" x14ac:dyDescent="0.2">
      <c r="A8" s="151"/>
      <c r="B8" s="151"/>
      <c r="C8" s="151"/>
      <c r="D8" s="151"/>
      <c r="E8" s="151"/>
      <c r="F8" s="151"/>
      <c r="G8" s="151"/>
      <c r="H8" s="151"/>
      <c r="I8" s="41" t="s">
        <v>80</v>
      </c>
      <c r="J8" s="41" t="s">
        <v>92</v>
      </c>
      <c r="K8" s="41" t="s">
        <v>82</v>
      </c>
      <c r="L8" s="41" t="s">
        <v>83</v>
      </c>
      <c r="M8" s="41" t="s">
        <v>99</v>
      </c>
      <c r="N8" s="41" t="s">
        <v>80</v>
      </c>
      <c r="O8" s="41" t="s">
        <v>92</v>
      </c>
      <c r="P8" s="41" t="s">
        <v>82</v>
      </c>
      <c r="Q8" s="41" t="s">
        <v>83</v>
      </c>
      <c r="R8" s="41" t="s">
        <v>99</v>
      </c>
      <c r="S8" s="149"/>
    </row>
    <row r="9" spans="1:19" x14ac:dyDescent="0.2">
      <c r="A9" s="42">
        <f>COUNT(C10:C13)</f>
        <v>4</v>
      </c>
      <c r="B9" s="43" t="s">
        <v>1</v>
      </c>
      <c r="C9" s="44">
        <f>SUM(C10:C13)</f>
        <v>3318</v>
      </c>
      <c r="D9" s="44">
        <f>SUM(D10:D13)</f>
        <v>39282</v>
      </c>
      <c r="E9" s="44">
        <f>SUM(E10:E13)</f>
        <v>85</v>
      </c>
      <c r="F9" s="44">
        <f>SUM(F10:F13)</f>
        <v>10232</v>
      </c>
      <c r="G9" s="44">
        <f>SUM(G10:G13)</f>
        <v>10368</v>
      </c>
      <c r="H9" s="44"/>
      <c r="I9" s="56">
        <f t="shared" ref="I9:R9" si="0">MAX(I10:I13)</f>
        <v>24.974719101123597</v>
      </c>
      <c r="J9" s="56">
        <f t="shared" si="0"/>
        <v>4.0456925273679202E-2</v>
      </c>
      <c r="K9" s="56">
        <f t="shared" si="0"/>
        <v>6.7633928571428568</v>
      </c>
      <c r="L9" s="56">
        <f t="shared" si="0"/>
        <v>13.14043583535109</v>
      </c>
      <c r="M9" s="56">
        <f t="shared" si="0"/>
        <v>0.26701570680628273</v>
      </c>
      <c r="N9" s="56">
        <f t="shared" si="0"/>
        <v>0.9</v>
      </c>
      <c r="O9" s="56">
        <f t="shared" si="0"/>
        <v>0.01</v>
      </c>
      <c r="P9" s="56">
        <f t="shared" si="0"/>
        <v>0.03</v>
      </c>
      <c r="Q9" s="56">
        <f t="shared" si="0"/>
        <v>0.03</v>
      </c>
      <c r="R9" s="56">
        <f t="shared" si="0"/>
        <v>2.9999999999999985E-2</v>
      </c>
      <c r="S9" s="46"/>
    </row>
    <row r="10" spans="1:19" x14ac:dyDescent="0.2">
      <c r="A10" s="49">
        <v>1</v>
      </c>
      <c r="B10" s="63" t="s">
        <v>134</v>
      </c>
      <c r="C10" s="64">
        <v>2101</v>
      </c>
      <c r="D10" s="64">
        <v>14500</v>
      </c>
      <c r="E10" s="64">
        <v>85</v>
      </c>
      <c r="F10" s="64">
        <v>4532</v>
      </c>
      <c r="G10" s="64">
        <v>1856</v>
      </c>
      <c r="H10" s="64">
        <v>561</v>
      </c>
      <c r="I10" s="53">
        <f>IF($C10=0, ,D10/$C10)</f>
        <v>6.9014754878629221</v>
      </c>
      <c r="J10" s="53">
        <f>IF($C10=0, ,E10/$C10)</f>
        <v>4.0456925273679202E-2</v>
      </c>
      <c r="K10" s="53">
        <f>IF($C10=0, ,F10/$C10)</f>
        <v>2.157068062827225</v>
      </c>
      <c r="L10" s="53">
        <f>IF($C10=0, ,G10/$C10)</f>
        <v>0.88338886244645409</v>
      </c>
      <c r="M10" s="53">
        <f>IF($C10=0, ,H10/$C10)</f>
        <v>0.26701570680628273</v>
      </c>
      <c r="N10" s="53">
        <f>I10/I$9*D$6</f>
        <v>0.24870461661357326</v>
      </c>
      <c r="O10" s="53">
        <f>J10/J$9*E$6</f>
        <v>0.01</v>
      </c>
      <c r="P10" s="53">
        <f>K10/K$9*F$6</f>
        <v>9.5679850707583846E-3</v>
      </c>
      <c r="Q10" s="53">
        <f>L10/L$9*G$6</f>
        <v>2.0168026544521035E-3</v>
      </c>
      <c r="R10" s="118">
        <f>M10/M$9*H$6</f>
        <v>2.9999999999999985E-2</v>
      </c>
      <c r="S10" s="54">
        <f>IF(C10=0,0,N10+O10+P10+Q10+R10)</f>
        <v>0.30028940433878371</v>
      </c>
    </row>
    <row r="11" spans="1:19" x14ac:dyDescent="0.2">
      <c r="A11" s="49">
        <v>2</v>
      </c>
      <c r="B11" s="63" t="s">
        <v>135</v>
      </c>
      <c r="C11" s="64">
        <v>448</v>
      </c>
      <c r="D11" s="64">
        <v>7000</v>
      </c>
      <c r="E11" s="64">
        <v>0</v>
      </c>
      <c r="F11" s="64">
        <v>3030</v>
      </c>
      <c r="G11" s="64">
        <v>2142</v>
      </c>
      <c r="H11" s="64">
        <v>14</v>
      </c>
      <c r="I11" s="53">
        <f t="shared" ref="I11:L12" si="1">IF($C11=0, ,D11/$C11)</f>
        <v>15.625</v>
      </c>
      <c r="J11" s="53">
        <f t="shared" si="1"/>
        <v>0</v>
      </c>
      <c r="K11" s="53">
        <f t="shared" si="1"/>
        <v>6.7633928571428568</v>
      </c>
      <c r="L11" s="53">
        <f t="shared" si="1"/>
        <v>4.78125</v>
      </c>
      <c r="M11" s="53">
        <f t="shared" ref="M11:M13" si="2">IF($C11=0, ,H11/$C11)</f>
        <v>3.125E-2</v>
      </c>
      <c r="N11" s="53">
        <f t="shared" ref="N11:N13" si="3">I11/I$9*D$6</f>
        <v>0.56306939601844563</v>
      </c>
      <c r="O11" s="53">
        <f t="shared" ref="O11:O13" si="4">J11/J$9*E$6</f>
        <v>0</v>
      </c>
      <c r="P11" s="53">
        <f t="shared" ref="P11:P13" si="5">K11/K$9*F$6</f>
        <v>0.03</v>
      </c>
      <c r="Q11" s="53">
        <f t="shared" ref="Q11:Q13" si="6">L11/L$9*G$6</f>
        <v>1.0915733830845771E-2</v>
      </c>
      <c r="R11" s="118">
        <f t="shared" ref="R11:R13" si="7">M11/M$9*H$6</f>
        <v>3.5110294117647041E-3</v>
      </c>
      <c r="S11" s="54">
        <f t="shared" ref="S11:S13" si="8">IF(C11=0,0,N11+O11+P11+Q11+R11)</f>
        <v>0.60749615926105616</v>
      </c>
    </row>
    <row r="12" spans="1:19" x14ac:dyDescent="0.2">
      <c r="A12" s="49">
        <v>3</v>
      </c>
      <c r="B12" s="63" t="s">
        <v>136</v>
      </c>
      <c r="C12" s="64">
        <v>356</v>
      </c>
      <c r="D12" s="64">
        <v>8891</v>
      </c>
      <c r="E12" s="64">
        <v>0</v>
      </c>
      <c r="F12" s="64">
        <v>2200</v>
      </c>
      <c r="G12" s="64">
        <v>943</v>
      </c>
      <c r="H12" s="64">
        <v>1</v>
      </c>
      <c r="I12" s="53">
        <f t="shared" si="1"/>
        <v>24.974719101123597</v>
      </c>
      <c r="J12" s="53">
        <f t="shared" si="1"/>
        <v>0</v>
      </c>
      <c r="K12" s="53">
        <f t="shared" si="1"/>
        <v>6.1797752808988768</v>
      </c>
      <c r="L12" s="53">
        <f t="shared" si="1"/>
        <v>2.648876404494382</v>
      </c>
      <c r="M12" s="53">
        <f t="shared" si="2"/>
        <v>2.8089887640449437E-3</v>
      </c>
      <c r="N12" s="53">
        <f t="shared" si="3"/>
        <v>0.9</v>
      </c>
      <c r="O12" s="53">
        <f t="shared" si="4"/>
        <v>0</v>
      </c>
      <c r="P12" s="53">
        <f t="shared" si="5"/>
        <v>2.7411280453888087E-2</v>
      </c>
      <c r="Q12" s="53">
        <f t="shared" si="6"/>
        <v>6.0474624381215026E-3</v>
      </c>
      <c r="R12" s="118">
        <f t="shared" si="7"/>
        <v>3.1559814937210821E-4</v>
      </c>
      <c r="S12" s="54">
        <f t="shared" si="8"/>
        <v>0.93377434104138168</v>
      </c>
    </row>
    <row r="13" spans="1:19" x14ac:dyDescent="0.2">
      <c r="A13" s="49">
        <v>4</v>
      </c>
      <c r="B13" s="63" t="s">
        <v>137</v>
      </c>
      <c r="C13" s="64">
        <v>413</v>
      </c>
      <c r="D13" s="64">
        <v>8891</v>
      </c>
      <c r="E13" s="64">
        <v>0</v>
      </c>
      <c r="F13" s="64">
        <v>470</v>
      </c>
      <c r="G13" s="64">
        <v>5427</v>
      </c>
      <c r="H13" s="64">
        <v>14</v>
      </c>
      <c r="I13" s="53">
        <f t="shared" ref="I13" si="9">IF($C13=0, ,D13/$C13)</f>
        <v>21.527845036319611</v>
      </c>
      <c r="J13" s="53">
        <f t="shared" ref="J13" si="10">IF($C13=0, ,E13/$C13)</f>
        <v>0</v>
      </c>
      <c r="K13" s="53">
        <f t="shared" ref="K13" si="11">IF($C13=0, ,F13/$C13)</f>
        <v>1.1380145278450364</v>
      </c>
      <c r="L13" s="53">
        <f t="shared" ref="L13" si="12">IF($C13=0, ,G13/$C13)</f>
        <v>13.14043583535109</v>
      </c>
      <c r="M13" s="53">
        <f t="shared" si="2"/>
        <v>3.3898305084745763E-2</v>
      </c>
      <c r="N13" s="53">
        <f t="shared" si="3"/>
        <v>0.77578692493946722</v>
      </c>
      <c r="O13" s="53">
        <f t="shared" si="4"/>
        <v>0</v>
      </c>
      <c r="P13" s="53">
        <f t="shared" si="5"/>
        <v>5.0478268165799634E-3</v>
      </c>
      <c r="Q13" s="53">
        <f t="shared" si="6"/>
        <v>0.03</v>
      </c>
      <c r="R13" s="118">
        <f t="shared" si="7"/>
        <v>3.8085742771684925E-3</v>
      </c>
      <c r="S13" s="54">
        <f t="shared" si="8"/>
        <v>0.81464332603321576</v>
      </c>
    </row>
  </sheetData>
  <mergeCells count="15">
    <mergeCell ref="A1:S1"/>
    <mergeCell ref="A2:S2"/>
    <mergeCell ref="A3:S3"/>
    <mergeCell ref="S7:S8"/>
    <mergeCell ref="G7:G8"/>
    <mergeCell ref="H7:H8"/>
    <mergeCell ref="I7:M7"/>
    <mergeCell ref="N7:R7"/>
    <mergeCell ref="A4:S4"/>
    <mergeCell ref="A7:A8"/>
    <mergeCell ref="B7:B8"/>
    <mergeCell ref="C7:C8"/>
    <mergeCell ref="D7:D8"/>
    <mergeCell ref="E7:E8"/>
    <mergeCell ref="F7:F8"/>
  </mergeCells>
  <conditionalFormatting sqref="I10:I13">
    <cfRule type="cellIs" dxfId="13" priority="5" operator="equal">
      <formula>I$9</formula>
    </cfRule>
  </conditionalFormatting>
  <conditionalFormatting sqref="J10:J13">
    <cfRule type="cellIs" dxfId="12" priority="4" operator="equal">
      <formula>J$9</formula>
    </cfRule>
  </conditionalFormatting>
  <conditionalFormatting sqref="K10:K13">
    <cfRule type="cellIs" dxfId="11" priority="3" operator="equal">
      <formula>K$9</formula>
    </cfRule>
  </conditionalFormatting>
  <conditionalFormatting sqref="L10:M13">
    <cfRule type="cellIs" dxfId="10" priority="2" operator="equal">
      <formula>L$9</formula>
    </cfRule>
  </conditionalFormatting>
  <conditionalFormatting sqref="N10:R13">
    <cfRule type="cellIs" dxfId="9" priority="1" operator="equal">
      <formula>N$9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tabSelected="1" view="pageBreakPreview" zoomScaleNormal="100" zoomScaleSheetLayoutView="10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H17" sqref="H17"/>
    </sheetView>
  </sheetViews>
  <sheetFormatPr defaultRowHeight="12.75" x14ac:dyDescent="0.2"/>
  <cols>
    <col min="1" max="1" width="9.140625" style="111"/>
    <col min="2" max="2" width="45" style="111" customWidth="1"/>
    <col min="3" max="7" width="17.140625" style="111" customWidth="1"/>
    <col min="8" max="8" width="19.85546875" style="111" customWidth="1"/>
    <col min="9" max="11" width="21.28515625" style="111" customWidth="1"/>
    <col min="12" max="12" width="11.28515625" style="111" bestFit="1" customWidth="1"/>
    <col min="13" max="16384" width="9.140625" style="111"/>
  </cols>
  <sheetData>
    <row r="1" spans="1:11" ht="25.5" x14ac:dyDescent="0.35">
      <c r="A1" s="68" t="s">
        <v>101</v>
      </c>
      <c r="B1" s="68"/>
      <c r="C1" s="68"/>
      <c r="D1" s="68"/>
      <c r="E1" s="68"/>
    </row>
    <row r="2" spans="1:11" ht="20.25" x14ac:dyDescent="0.3">
      <c r="A2" s="148" t="s">
        <v>4</v>
      </c>
      <c r="B2" s="148"/>
      <c r="C2" s="148"/>
      <c r="D2" s="148"/>
      <c r="E2" s="148"/>
      <c r="F2" s="148"/>
      <c r="G2" s="148"/>
      <c r="H2" s="148"/>
      <c r="I2" s="148"/>
      <c r="J2" s="115"/>
      <c r="K2" s="115"/>
    </row>
    <row r="3" spans="1:11" ht="18.75" x14ac:dyDescent="0.3">
      <c r="A3" s="158"/>
      <c r="B3" s="158"/>
      <c r="C3" s="158"/>
      <c r="D3" s="158"/>
      <c r="E3" s="158"/>
      <c r="H3" s="109" t="s">
        <v>132</v>
      </c>
      <c r="I3" s="112">
        <v>1.5302726499999999</v>
      </c>
      <c r="J3" s="112">
        <v>1.4777</v>
      </c>
      <c r="K3" s="112">
        <v>1.5677000000000001</v>
      </c>
    </row>
    <row r="4" spans="1:11" ht="12.75" customHeight="1" x14ac:dyDescent="0.2">
      <c r="A4" s="150" t="s">
        <v>0</v>
      </c>
      <c r="B4" s="150" t="s">
        <v>5</v>
      </c>
      <c r="C4" s="150" t="s">
        <v>131</v>
      </c>
      <c r="D4" s="150" t="s">
        <v>104</v>
      </c>
      <c r="E4" s="150" t="s">
        <v>105</v>
      </c>
      <c r="F4" s="159" t="s">
        <v>103</v>
      </c>
      <c r="G4" s="150" t="s">
        <v>107</v>
      </c>
      <c r="H4" s="150" t="s">
        <v>106</v>
      </c>
      <c r="I4" s="150" t="s">
        <v>140</v>
      </c>
      <c r="J4" s="150" t="s">
        <v>139</v>
      </c>
      <c r="K4" s="150" t="s">
        <v>138</v>
      </c>
    </row>
    <row r="5" spans="1:11" ht="113.25" customHeight="1" x14ac:dyDescent="0.2">
      <c r="A5" s="151"/>
      <c r="B5" s="151"/>
      <c r="C5" s="151"/>
      <c r="D5" s="151"/>
      <c r="E5" s="151"/>
      <c r="F5" s="160"/>
      <c r="G5" s="151"/>
      <c r="H5" s="151"/>
      <c r="I5" s="151"/>
      <c r="J5" s="151"/>
      <c r="K5" s="151"/>
    </row>
    <row r="6" spans="1:11" x14ac:dyDescent="0.2">
      <c r="A6" s="42">
        <f>COUNT(C7:C10)</f>
        <v>4</v>
      </c>
      <c r="B6" s="43" t="s">
        <v>1</v>
      </c>
      <c r="C6" s="44">
        <f>SUM(C7:C10)</f>
        <v>3318</v>
      </c>
      <c r="D6" s="44"/>
      <c r="E6" s="44"/>
      <c r="F6" s="44"/>
      <c r="G6" s="110">
        <f>SUM(G7:G10)</f>
        <v>0</v>
      </c>
      <c r="H6" s="44"/>
      <c r="I6" s="121">
        <f>SUM(I7:I10)</f>
        <v>22064.231344531396</v>
      </c>
      <c r="J6" s="113">
        <f>SUM(J7:J10)</f>
        <v>21590.71262784037</v>
      </c>
      <c r="K6" s="113">
        <f>SUM(K7:K10)</f>
        <v>22462.940138882117</v>
      </c>
    </row>
    <row r="7" spans="1:11" x14ac:dyDescent="0.2">
      <c r="A7" s="49">
        <v>1</v>
      </c>
      <c r="B7" s="63" t="s">
        <v>134</v>
      </c>
      <c r="C7" s="107">
        <f>ИБР!C10</f>
        <v>2101</v>
      </c>
      <c r="D7" s="117">
        <f>ИНП!AG15</f>
        <v>0.131715201703304</v>
      </c>
      <c r="E7" s="117">
        <f>ИБР!S10</f>
        <v>0.30028940433878371</v>
      </c>
      <c r="F7" s="117">
        <v>0.43</v>
      </c>
      <c r="G7" s="64"/>
      <c r="H7" s="117">
        <f>F7+G7/(ИНП!$D$3/$C$6*'Дотация '!E7*'Дотация '!C7)</f>
        <v>0.43</v>
      </c>
      <c r="I7" s="166">
        <f>ИНП!$D$3/$C$6*('Дотация '!$I$3-'Дотация '!$H7)*'Дотация '!$E7*'Дотация '!$C7</f>
        <v>10627.216086895929</v>
      </c>
      <c r="J7" s="107">
        <f>ИНП!$E$3/$C$6*('Дотация '!$J$3-'Дотация '!$H7)*'Дотация '!$E7*'Дотация '!$C7</f>
        <v>10153.697370204905</v>
      </c>
      <c r="K7" s="107">
        <f>ИНП!$F$3/$C$6*('Дотация '!$K$3-'Дотация '!$H7)*'Дотация '!$E7*'Дотация '!$C7</f>
        <v>11025.924881246652</v>
      </c>
    </row>
    <row r="8" spans="1:11" x14ac:dyDescent="0.2">
      <c r="A8" s="49">
        <v>2</v>
      </c>
      <c r="B8" s="63" t="s">
        <v>135</v>
      </c>
      <c r="C8" s="107">
        <f>ИБР!C11</f>
        <v>448</v>
      </c>
      <c r="D8" s="117">
        <f>ИНП!AG16</f>
        <v>0.37866138517293485</v>
      </c>
      <c r="E8" s="117">
        <f>ИБР!S11</f>
        <v>0.60749615926105616</v>
      </c>
      <c r="F8" s="117">
        <v>0.63</v>
      </c>
      <c r="G8" s="64"/>
      <c r="H8" s="117">
        <f>F8+G8/(ИНП!$D$3/$C$6*'Дотация '!E8*'Дотация '!C8)</f>
        <v>0.63</v>
      </c>
      <c r="I8" s="166">
        <f>ИНП!$D$3/$C$6*('Дотация '!$I$3-'Дотация '!$H8)*'Дотация '!$E8*'Дотация '!$C8</f>
        <v>3751.0144744182571</v>
      </c>
      <c r="J8" s="107">
        <f>ИНП!$D$3/$C$6*('Дотация '!$I$3-'Дотация '!$H8)*'Дотация '!$E8*'Дотация '!$C8</f>
        <v>3751.0144744182571</v>
      </c>
      <c r="K8" s="107">
        <f>ИНП!$D$3/$C$6*('Дотация '!$I$3-'Дотация '!$H8)*'Дотация '!$E8*'Дотация '!$C8</f>
        <v>3751.0144744182571</v>
      </c>
    </row>
    <row r="9" spans="1:11" x14ac:dyDescent="0.2">
      <c r="A9" s="49">
        <v>3</v>
      </c>
      <c r="B9" s="63" t="s">
        <v>136</v>
      </c>
      <c r="C9" s="107">
        <f>ИБР!C12</f>
        <v>356</v>
      </c>
      <c r="D9" s="117">
        <f>ИНП!AG17</f>
        <v>1.5572261432238655E-2</v>
      </c>
      <c r="E9" s="117">
        <f>ИБР!S12</f>
        <v>0.93377434104138168</v>
      </c>
      <c r="F9" s="117">
        <v>0.02</v>
      </c>
      <c r="G9" s="64"/>
      <c r="H9" s="117">
        <f>F9+G9/(ИНП!$D$3/$C$6*'Дотация '!E9*'Дотация '!C9)</f>
        <v>0.02</v>
      </c>
      <c r="I9" s="166">
        <f>ИНП!$D$3/$C$6*('Дотация '!$I$3-'Дотация '!$H9)*'Дотация '!$E9*'Дотация '!$C9</f>
        <v>7686.0007832172096</v>
      </c>
      <c r="J9" s="107">
        <f>ИНП!$D$3/$C$6*('Дотация '!$I$3-'Дотация '!$H9)*'Дотация '!$E9*'Дотация '!$C9</f>
        <v>7686.0007832172096</v>
      </c>
      <c r="K9" s="107">
        <f>ИНП!$D$3/$C$6*('Дотация '!$I$3-'Дотация '!$H9)*'Дотация '!$E9*'Дотация '!$C9</f>
        <v>7686.0007832172096</v>
      </c>
    </row>
    <row r="10" spans="1:11" x14ac:dyDescent="0.2">
      <c r="A10" s="49">
        <v>4</v>
      </c>
      <c r="B10" s="63" t="s">
        <v>137</v>
      </c>
      <c r="C10" s="107">
        <f>ИБР!C13</f>
        <v>413</v>
      </c>
      <c r="D10" s="117">
        <f>ИНП!AG18</f>
        <v>1.3041122999999999</v>
      </c>
      <c r="E10" s="117">
        <f>ИБР!S13</f>
        <v>0.81464332603321576</v>
      </c>
      <c r="F10" s="117">
        <f>D10/E10</f>
        <v>1.6008383771462049</v>
      </c>
      <c r="G10" s="64"/>
      <c r="H10" s="117">
        <f>F10+G10/(ИНП!$D$3/$C$6*'Дотация '!E10*'Дотация '!C10)</f>
        <v>1.6008383771462049</v>
      </c>
      <c r="I10" s="107"/>
      <c r="J10" s="107"/>
      <c r="K10" s="107"/>
    </row>
    <row r="11" spans="1:11" x14ac:dyDescent="0.2">
      <c r="E11" s="119"/>
      <c r="F11" s="119"/>
      <c r="G11" s="119"/>
      <c r="H11" s="120"/>
      <c r="I11" s="119"/>
      <c r="J11" s="119"/>
      <c r="K11" s="119"/>
    </row>
    <row r="12" spans="1:11" x14ac:dyDescent="0.2">
      <c r="E12" s="119"/>
      <c r="F12" s="119"/>
      <c r="G12" s="119"/>
      <c r="H12" s="120"/>
      <c r="I12" s="119"/>
      <c r="J12" s="119"/>
      <c r="K12" s="119"/>
    </row>
    <row r="13" spans="1:11" x14ac:dyDescent="0.2">
      <c r="E13" s="119"/>
      <c r="F13" s="119"/>
      <c r="G13" s="119"/>
      <c r="H13" s="120"/>
      <c r="I13" s="119"/>
      <c r="J13" s="119"/>
      <c r="K13" s="119"/>
    </row>
  </sheetData>
  <mergeCells count="13">
    <mergeCell ref="J4:J5"/>
    <mergeCell ref="K4:K5"/>
    <mergeCell ref="A2:I2"/>
    <mergeCell ref="I4:I5"/>
    <mergeCell ref="G4:G5"/>
    <mergeCell ref="H4:H5"/>
    <mergeCell ref="F4:F5"/>
    <mergeCell ref="A3:E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61" t="s">
        <v>9</v>
      </c>
      <c r="B1" s="161"/>
      <c r="C1" s="161"/>
      <c r="D1" s="161"/>
      <c r="E1" s="161"/>
      <c r="F1" s="161"/>
      <c r="G1" s="161"/>
      <c r="H1" s="161"/>
    </row>
    <row r="2" spans="1:13" ht="30.75" x14ac:dyDescent="0.5">
      <c r="A2" s="161" t="s">
        <v>44</v>
      </c>
      <c r="B2" s="161"/>
      <c r="C2" s="161"/>
      <c r="D2" s="161"/>
      <c r="E2" s="161"/>
      <c r="F2" s="161"/>
      <c r="G2" s="161"/>
      <c r="H2" s="161"/>
    </row>
    <row r="3" spans="1:13" ht="20.25" x14ac:dyDescent="0.3">
      <c r="A3" s="162" t="s">
        <v>4</v>
      </c>
      <c r="B3" s="162"/>
      <c r="C3" s="162"/>
      <c r="D3" s="162"/>
      <c r="E3" s="162"/>
      <c r="F3" s="162"/>
      <c r="G3" s="162"/>
      <c r="H3" s="162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58" t="s">
        <v>43</v>
      </c>
      <c r="D5" s="158"/>
      <c r="E5" s="158"/>
      <c r="F5" s="158"/>
      <c r="G5" s="158"/>
      <c r="H5" s="158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61" t="s">
        <v>9</v>
      </c>
      <c r="B1" s="161"/>
      <c r="C1" s="161"/>
      <c r="D1" s="161"/>
      <c r="E1" s="161"/>
      <c r="F1" s="161"/>
      <c r="G1" s="161"/>
      <c r="H1" s="161"/>
    </row>
    <row r="2" spans="1:13" ht="30.75" x14ac:dyDescent="0.5">
      <c r="A2" s="161" t="s">
        <v>44</v>
      </c>
      <c r="B2" s="161"/>
      <c r="C2" s="161"/>
      <c r="D2" s="161"/>
      <c r="E2" s="161"/>
      <c r="F2" s="161"/>
      <c r="G2" s="161"/>
      <c r="H2" s="161"/>
    </row>
    <row r="3" spans="1:13" ht="20.25" x14ac:dyDescent="0.3">
      <c r="A3" s="162" t="s">
        <v>4</v>
      </c>
      <c r="B3" s="162"/>
      <c r="C3" s="162"/>
      <c r="D3" s="162"/>
      <c r="E3" s="162"/>
      <c r="F3" s="162"/>
      <c r="G3" s="162"/>
      <c r="H3" s="162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58" t="s">
        <v>43</v>
      </c>
      <c r="D5" s="158"/>
      <c r="E5" s="158"/>
      <c r="F5" s="158"/>
      <c r="G5" s="158"/>
      <c r="H5" s="158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161" t="s">
        <v>90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23" ht="30.75" x14ac:dyDescent="0.5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23" ht="20.25" x14ac:dyDescent="0.3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23" s="11" customFormat="1" ht="19.5" thickBot="1" x14ac:dyDescent="0.35">
      <c r="A4" s="158" t="s">
        <v>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50" t="s">
        <v>0</v>
      </c>
      <c r="B7" s="150" t="s">
        <v>5</v>
      </c>
      <c r="C7" s="150" t="s">
        <v>3</v>
      </c>
      <c r="D7" s="150" t="s">
        <v>85</v>
      </c>
      <c r="E7" s="150" t="s">
        <v>86</v>
      </c>
      <c r="F7" s="150" t="s">
        <v>88</v>
      </c>
      <c r="G7" s="150" t="s">
        <v>87</v>
      </c>
      <c r="H7" s="163" t="s">
        <v>79</v>
      </c>
      <c r="I7" s="163"/>
      <c r="J7" s="163"/>
      <c r="K7" s="163"/>
      <c r="L7" s="155" t="s">
        <v>84</v>
      </c>
      <c r="M7" s="156"/>
      <c r="N7" s="156"/>
      <c r="O7" s="157"/>
      <c r="P7" s="164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51"/>
      <c r="B8" s="151"/>
      <c r="C8" s="151"/>
      <c r="D8" s="151"/>
      <c r="E8" s="151"/>
      <c r="F8" s="151"/>
      <c r="G8" s="151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165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ИНП</vt:lpstr>
      <vt:lpstr>ИБР</vt:lpstr>
      <vt:lpstr>Дотация 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  <vt:lpstr>ИНП!Область_печати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comp06</cp:lastModifiedBy>
  <cp:lastPrinted>2020-09-15T07:04:50Z</cp:lastPrinted>
  <dcterms:created xsi:type="dcterms:W3CDTF">2009-04-29T07:26:33Z</dcterms:created>
  <dcterms:modified xsi:type="dcterms:W3CDTF">2020-12-04T04:08:20Z</dcterms:modified>
</cp:coreProperties>
</file>