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1\материалы\прогноз социально-эконом развития\"/>
    </mc:Choice>
  </mc:AlternateContent>
  <xr:revisionPtr revIDLastSave="0" documentId="13_ncr:1_{38B6405A-0431-43AD-85AE-D637957EBC4F}" xr6:coauthVersionLast="43" xr6:coauthVersionMax="45" xr10:uidLastSave="{00000000-0000-0000-0000-000000000000}"/>
  <bookViews>
    <workbookView xWindow="-120" yWindow="-120" windowWidth="24240" windowHeight="13140" tabRatio="604" firstSheet="3" activeTab="5" xr2:uid="{00000000-000D-0000-FFFF-FFFF00000000}"/>
  </bookViews>
  <sheets>
    <sheet name="Прогноз 2021-2023 " sheetId="1" r:id="rId1"/>
    <sheet name="Приложение 2" sheetId="2" r:id="rId2"/>
    <sheet name="Прил 3 (расчет ИФО) (2)" sheetId="9" r:id="rId3"/>
    <sheet name="Прил 4 (МУП &quot;Катангская ТЭК&quot;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(МУП "Катангская ТЭК")'!$A$1:$I$68</definedName>
    <definedName name="_xlnm.Print_Area" localSheetId="4">'Прил 5 Прогноз по поселениям'!$A$1:$AQ$14</definedName>
    <definedName name="_xlnm.Print_Area" localSheetId="5">'Прил 6 Инвестпроекты'!$A$1:$N$18</definedName>
    <definedName name="_xlnm.Print_Area" localSheetId="1">'Приложение 2'!$A$1:$AL$170</definedName>
    <definedName name="_xlnm.Print_Area" localSheetId="0">'Прогноз 2021-2023 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3" i="1" l="1"/>
  <c r="H163" i="1"/>
  <c r="G163" i="1"/>
  <c r="F163" i="1"/>
  <c r="E163" i="1"/>
  <c r="D163" i="1"/>
  <c r="I157" i="1"/>
  <c r="H157" i="1"/>
  <c r="G157" i="1"/>
  <c r="F157" i="1"/>
  <c r="E157" i="1"/>
  <c r="E154" i="1" s="1"/>
  <c r="D157" i="1"/>
  <c r="C154" i="1"/>
  <c r="C157" i="1"/>
  <c r="C163" i="1"/>
  <c r="G154" i="1" l="1"/>
  <c r="I154" i="1"/>
  <c r="H154" i="1"/>
  <c r="F154" i="1"/>
  <c r="D154" i="1"/>
  <c r="O302" i="9" l="1"/>
  <c r="N302" i="9"/>
  <c r="M302" i="9"/>
  <c r="L302" i="9"/>
  <c r="O299" i="9"/>
  <c r="N299" i="9"/>
  <c r="M299" i="9"/>
  <c r="L299" i="9"/>
  <c r="E141" i="1" l="1"/>
  <c r="E142" i="1"/>
  <c r="R15" i="9" l="1"/>
  <c r="O15" i="9"/>
  <c r="U15" i="9" s="1"/>
  <c r="N15" i="9"/>
  <c r="S15" i="9" s="1"/>
  <c r="M15" i="9"/>
  <c r="L15" i="9"/>
  <c r="Q15" i="9" s="1"/>
  <c r="K15" i="9"/>
  <c r="P15" i="9" s="1"/>
  <c r="J15" i="9"/>
  <c r="T15" i="9" l="1"/>
  <c r="L165" i="2"/>
  <c r="F24" i="1" s="1"/>
  <c r="D82" i="1"/>
  <c r="D60" i="1"/>
  <c r="E60" i="1"/>
  <c r="F60" i="1"/>
  <c r="G60" i="1"/>
  <c r="H60" i="1"/>
  <c r="I60" i="1"/>
  <c r="C60" i="1"/>
  <c r="G10" i="1" l="1"/>
  <c r="H26" i="1" l="1"/>
  <c r="I26" i="1" s="1"/>
  <c r="D26" i="1"/>
  <c r="E26" i="1" s="1"/>
  <c r="F26" i="1" s="1"/>
  <c r="D152" i="1"/>
  <c r="C152" i="1"/>
  <c r="H150" i="1"/>
  <c r="I150" i="1" s="1"/>
  <c r="E150" i="1"/>
  <c r="F150" i="1" s="1"/>
  <c r="H144" i="1"/>
  <c r="I144" i="1" s="1"/>
  <c r="D144" i="1"/>
  <c r="E144" i="1" s="1"/>
  <c r="F144" i="1" s="1"/>
  <c r="D139" i="1"/>
  <c r="G139" i="1"/>
  <c r="C139" i="1"/>
  <c r="H143" i="1"/>
  <c r="I143" i="1" s="1"/>
  <c r="I139" i="1" s="1"/>
  <c r="E143" i="1"/>
  <c r="F143" i="1" s="1"/>
  <c r="H142" i="1"/>
  <c r="F142" i="1"/>
  <c r="H141" i="1"/>
  <c r="H139" i="1" s="1"/>
  <c r="F141" i="1"/>
  <c r="E139" i="1"/>
  <c r="F139" i="1" l="1"/>
  <c r="H138" i="1"/>
  <c r="I138" i="1" s="1"/>
  <c r="D138" i="1"/>
  <c r="E138" i="1" s="1"/>
  <c r="F138" i="1" s="1"/>
  <c r="H137" i="1"/>
  <c r="I137" i="1" s="1"/>
  <c r="F137" i="1"/>
  <c r="F136" i="1"/>
  <c r="G136" i="1" s="1"/>
  <c r="H136" i="1" s="1"/>
  <c r="I136" i="1" s="1"/>
  <c r="H135" i="1"/>
  <c r="I135" i="1" s="1"/>
  <c r="F135" i="1"/>
  <c r="D121" i="1" l="1"/>
  <c r="F121" i="1" s="1"/>
  <c r="E82" i="1"/>
  <c r="F82" i="1"/>
  <c r="G82" i="1"/>
  <c r="H82" i="1"/>
  <c r="I82" i="1"/>
  <c r="C82" i="1"/>
  <c r="G121" i="1" l="1"/>
  <c r="G145" i="1" s="1"/>
  <c r="G152" i="1" s="1"/>
  <c r="F145" i="1"/>
  <c r="F152" i="1" s="1"/>
  <c r="E145" i="1"/>
  <c r="E152" i="1" s="1"/>
  <c r="J30" i="2"/>
  <c r="K30" i="2" s="1"/>
  <c r="L30" i="2" s="1"/>
  <c r="M30" i="2" s="1"/>
  <c r="N30" i="2" s="1"/>
  <c r="J29" i="2"/>
  <c r="K29" i="2" s="1"/>
  <c r="L29" i="2" s="1"/>
  <c r="M29" i="2" s="1"/>
  <c r="N29" i="2" s="1"/>
  <c r="H121" i="1" l="1"/>
  <c r="D30" i="2"/>
  <c r="E30" i="2" s="1"/>
  <c r="F30" i="2" s="1"/>
  <c r="G30" i="2" s="1"/>
  <c r="H30" i="2" s="1"/>
  <c r="D29" i="2"/>
  <c r="E29" i="2" s="1"/>
  <c r="F29" i="2" s="1"/>
  <c r="G29" i="2" s="1"/>
  <c r="H29" i="2" s="1"/>
  <c r="AK31" i="2"/>
  <c r="AL31" i="2" s="1"/>
  <c r="AJ31" i="2"/>
  <c r="AJ29" i="2"/>
  <c r="AK29" i="2" s="1"/>
  <c r="AL29" i="2" s="1"/>
  <c r="AI30" i="2"/>
  <c r="AJ30" i="2" s="1"/>
  <c r="AK30" i="2" s="1"/>
  <c r="AL30" i="2" s="1"/>
  <c r="AI31" i="2"/>
  <c r="AI29" i="2"/>
  <c r="I121" i="1" l="1"/>
  <c r="I145" i="1" s="1"/>
  <c r="I152" i="1" s="1"/>
  <c r="H145" i="1"/>
  <c r="H152" i="1" s="1"/>
  <c r="AE29" i="2"/>
  <c r="AF29" i="2" s="1"/>
  <c r="AD29" i="2"/>
  <c r="AC30" i="2"/>
  <c r="AD30" i="2" s="1"/>
  <c r="AE30" i="2" s="1"/>
  <c r="AF30" i="2" s="1"/>
  <c r="AC31" i="2"/>
  <c r="AD31" i="2" s="1"/>
  <c r="AE31" i="2" s="1"/>
  <c r="AF31" i="2" s="1"/>
  <c r="AC29" i="2"/>
  <c r="D142" i="2" l="1"/>
  <c r="E142" i="2" s="1"/>
  <c r="F142" i="2" s="1"/>
  <c r="G142" i="2" s="1"/>
  <c r="H142" i="2" s="1"/>
  <c r="D143" i="2"/>
  <c r="E143" i="2" s="1"/>
  <c r="F143" i="2" s="1"/>
  <c r="G143" i="2" s="1"/>
  <c r="H143" i="2" s="1"/>
  <c r="D144" i="2"/>
  <c r="E144" i="2" s="1"/>
  <c r="F144" i="2" s="1"/>
  <c r="G144" i="2" s="1"/>
  <c r="H144" i="2" s="1"/>
  <c r="D145" i="2"/>
  <c r="E145" i="2" s="1"/>
  <c r="F145" i="2" s="1"/>
  <c r="G145" i="2" s="1"/>
  <c r="H145" i="2" s="1"/>
  <c r="D146" i="2"/>
  <c r="E146" i="2" s="1"/>
  <c r="F146" i="2" s="1"/>
  <c r="G146" i="2" s="1"/>
  <c r="H146" i="2" s="1"/>
  <c r="D147" i="2"/>
  <c r="E147" i="2" s="1"/>
  <c r="F147" i="2" s="1"/>
  <c r="G147" i="2" s="1"/>
  <c r="H147" i="2" s="1"/>
  <c r="D148" i="2"/>
  <c r="E148" i="2" s="1"/>
  <c r="F148" i="2" s="1"/>
  <c r="G148" i="2" s="1"/>
  <c r="H148" i="2" s="1"/>
  <c r="D149" i="2"/>
  <c r="E149" i="2" s="1"/>
  <c r="F149" i="2" s="1"/>
  <c r="G149" i="2" s="1"/>
  <c r="H149" i="2" s="1"/>
  <c r="D150" i="2"/>
  <c r="E150" i="2" s="1"/>
  <c r="F150" i="2" s="1"/>
  <c r="G150" i="2" s="1"/>
  <c r="H150" i="2" s="1"/>
  <c r="D141" i="2"/>
  <c r="E141" i="2" s="1"/>
  <c r="F141" i="2" s="1"/>
  <c r="G141" i="2" s="1"/>
  <c r="H141" i="2" s="1"/>
  <c r="J142" i="2" l="1"/>
  <c r="K142" i="2" s="1"/>
  <c r="L142" i="2" s="1"/>
  <c r="M142" i="2" s="1"/>
  <c r="N142" i="2" s="1"/>
  <c r="J143" i="2"/>
  <c r="K143" i="2" s="1"/>
  <c r="L143" i="2" s="1"/>
  <c r="M143" i="2" s="1"/>
  <c r="N143" i="2" s="1"/>
  <c r="J144" i="2"/>
  <c r="K144" i="2" s="1"/>
  <c r="L144" i="2" s="1"/>
  <c r="M144" i="2" s="1"/>
  <c r="N144" i="2" s="1"/>
  <c r="J145" i="2"/>
  <c r="J146" i="2"/>
  <c r="K146" i="2" s="1"/>
  <c r="L146" i="2" s="1"/>
  <c r="M146" i="2" s="1"/>
  <c r="N146" i="2" s="1"/>
  <c r="J147" i="2"/>
  <c r="K147" i="2" s="1"/>
  <c r="L147" i="2" s="1"/>
  <c r="M147" i="2" s="1"/>
  <c r="N147" i="2" s="1"/>
  <c r="J148" i="2"/>
  <c r="K148" i="2" s="1"/>
  <c r="L148" i="2" s="1"/>
  <c r="M148" i="2" s="1"/>
  <c r="N148" i="2" s="1"/>
  <c r="J149" i="2"/>
  <c r="K149" i="2" s="1"/>
  <c r="L149" i="2" s="1"/>
  <c r="M149" i="2" s="1"/>
  <c r="N149" i="2" s="1"/>
  <c r="J150" i="2"/>
  <c r="K150" i="2" s="1"/>
  <c r="L150" i="2" s="1"/>
  <c r="M150" i="2" s="1"/>
  <c r="N150" i="2" s="1"/>
  <c r="J141" i="2"/>
  <c r="K141" i="2" s="1"/>
  <c r="L141" i="2" s="1"/>
  <c r="M141" i="2" s="1"/>
  <c r="N141" i="2" s="1"/>
  <c r="K145" i="2" l="1"/>
  <c r="L145" i="2" s="1"/>
  <c r="M145" i="2" s="1"/>
  <c r="N145" i="2" s="1"/>
  <c r="AC142" i="2"/>
  <c r="AD142" i="2" s="1"/>
  <c r="AE142" i="2" s="1"/>
  <c r="AF142" i="2" s="1"/>
  <c r="AC143" i="2"/>
  <c r="AD143" i="2" s="1"/>
  <c r="AE143" i="2" s="1"/>
  <c r="AF143" i="2" s="1"/>
  <c r="AC144" i="2"/>
  <c r="AD144" i="2" s="1"/>
  <c r="AE144" i="2" s="1"/>
  <c r="AF144" i="2" s="1"/>
  <c r="AD145" i="2"/>
  <c r="AE145" i="2" s="1"/>
  <c r="AF145" i="2" s="1"/>
  <c r="AC146" i="2"/>
  <c r="AD146" i="2" s="1"/>
  <c r="AE146" i="2" s="1"/>
  <c r="AF146" i="2" s="1"/>
  <c r="AC147" i="2"/>
  <c r="AD147" i="2" s="1"/>
  <c r="AE147" i="2" s="1"/>
  <c r="AF147" i="2" s="1"/>
  <c r="AC148" i="2"/>
  <c r="AD148" i="2" s="1"/>
  <c r="AE148" i="2" s="1"/>
  <c r="AF148" i="2" s="1"/>
  <c r="AC149" i="2"/>
  <c r="AD149" i="2" s="1"/>
  <c r="AE149" i="2" s="1"/>
  <c r="AF149" i="2" s="1"/>
  <c r="AC150" i="2"/>
  <c r="AD150" i="2" s="1"/>
  <c r="AE150" i="2" s="1"/>
  <c r="AF150" i="2" s="1"/>
  <c r="AC141" i="2"/>
  <c r="AD141" i="2" s="1"/>
  <c r="AE141" i="2" s="1"/>
  <c r="AF141" i="2" s="1"/>
  <c r="AC129" i="2" l="1"/>
  <c r="AD129" i="2" s="1"/>
  <c r="AE129" i="2" s="1"/>
  <c r="AF129" i="2" s="1"/>
  <c r="D139" i="2" l="1"/>
  <c r="D57" i="1" s="1"/>
  <c r="E139" i="2"/>
  <c r="E57" i="1" s="1"/>
  <c r="E58" i="1" s="1"/>
  <c r="F139" i="2"/>
  <c r="F57" i="1" s="1"/>
  <c r="G139" i="2"/>
  <c r="H57" i="1" s="1"/>
  <c r="H58" i="1" s="1"/>
  <c r="H139" i="2"/>
  <c r="I57" i="1" s="1"/>
  <c r="I139" i="2"/>
  <c r="C21" i="1" s="1"/>
  <c r="J139" i="2"/>
  <c r="D21" i="1" s="1"/>
  <c r="K139" i="2"/>
  <c r="E21" i="1" s="1"/>
  <c r="L139" i="2"/>
  <c r="F21" i="1" s="1"/>
  <c r="M139" i="2"/>
  <c r="H21" i="1" s="1"/>
  <c r="N139" i="2"/>
  <c r="I21" i="1" s="1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C139" i="2"/>
  <c r="C57" i="1" s="1"/>
  <c r="D165" i="2"/>
  <c r="E165" i="2"/>
  <c r="F165" i="2"/>
  <c r="G165" i="2"/>
  <c r="H165" i="2"/>
  <c r="I165" i="2"/>
  <c r="J165" i="2"/>
  <c r="K165" i="2"/>
  <c r="E24" i="1" s="1"/>
  <c r="M165" i="2"/>
  <c r="H24" i="1" s="1"/>
  <c r="N165" i="2"/>
  <c r="I24" i="1" s="1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C165" i="2"/>
  <c r="D160" i="2"/>
  <c r="E160" i="2"/>
  <c r="F160" i="2"/>
  <c r="G160" i="2"/>
  <c r="H160" i="2"/>
  <c r="I160" i="2"/>
  <c r="C23" i="1" s="1"/>
  <c r="J160" i="2"/>
  <c r="D23" i="1" s="1"/>
  <c r="K160" i="2"/>
  <c r="E23" i="1" s="1"/>
  <c r="L160" i="2"/>
  <c r="F23" i="1" s="1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C160" i="2"/>
  <c r="D126" i="2"/>
  <c r="D42" i="1" s="1"/>
  <c r="D43" i="1" s="1"/>
  <c r="E126" i="2"/>
  <c r="E42" i="1" s="1"/>
  <c r="F126" i="2"/>
  <c r="F42" i="1" s="1"/>
  <c r="G126" i="2"/>
  <c r="H42" i="1" s="1"/>
  <c r="H43" i="1" s="1"/>
  <c r="H126" i="2"/>
  <c r="I42" i="1" s="1"/>
  <c r="I43" i="1" s="1"/>
  <c r="I126" i="2"/>
  <c r="C18" i="1" s="1"/>
  <c r="J126" i="2"/>
  <c r="D18" i="1" s="1"/>
  <c r="K126" i="2"/>
  <c r="E18" i="1" s="1"/>
  <c r="L126" i="2"/>
  <c r="F18" i="1" s="1"/>
  <c r="M126" i="2"/>
  <c r="H18" i="1" s="1"/>
  <c r="N126" i="2"/>
  <c r="I18" i="1" s="1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C126" i="2"/>
  <c r="C42" i="1" s="1"/>
  <c r="O21" i="2"/>
  <c r="P27" i="2"/>
  <c r="P21" i="2" s="1"/>
  <c r="Q27" i="2"/>
  <c r="Q21" i="2" s="1"/>
  <c r="R27" i="2"/>
  <c r="R21" i="2" s="1"/>
  <c r="S27" i="2"/>
  <c r="S21" i="2" s="1"/>
  <c r="T27" i="2"/>
  <c r="T21" i="2" s="1"/>
  <c r="U27" i="2"/>
  <c r="U21" i="2" s="1"/>
  <c r="V27" i="2"/>
  <c r="V21" i="2" s="1"/>
  <c r="W27" i="2"/>
  <c r="W21" i="2" s="1"/>
  <c r="X27" i="2"/>
  <c r="X21" i="2" s="1"/>
  <c r="Y27" i="2"/>
  <c r="Y21" i="2" s="1"/>
  <c r="Z27" i="2"/>
  <c r="Z21" i="2" s="1"/>
  <c r="AA27" i="2"/>
  <c r="AA21" i="2" s="1"/>
  <c r="AB27" i="2"/>
  <c r="AB21" i="2" s="1"/>
  <c r="AC27" i="2"/>
  <c r="AC21" i="2" s="1"/>
  <c r="AD27" i="2"/>
  <c r="AD21" i="2" s="1"/>
  <c r="AE27" i="2"/>
  <c r="AE21" i="2" s="1"/>
  <c r="AF27" i="2"/>
  <c r="AF21" i="2" s="1"/>
  <c r="AG27" i="2"/>
  <c r="AG21" i="2" s="1"/>
  <c r="AG169" i="2" s="1"/>
  <c r="AH27" i="2"/>
  <c r="AH21" i="2" s="1"/>
  <c r="AI27" i="2"/>
  <c r="AI21" i="2" s="1"/>
  <c r="AJ27" i="2"/>
  <c r="AJ21" i="2" s="1"/>
  <c r="AK27" i="2"/>
  <c r="AK21" i="2" s="1"/>
  <c r="AL27" i="2"/>
  <c r="AL21" i="2" s="1"/>
  <c r="I27" i="2"/>
  <c r="I21" i="2" s="1"/>
  <c r="J27" i="2"/>
  <c r="J21" i="2" s="1"/>
  <c r="D16" i="1" s="1"/>
  <c r="D10" i="1" s="1"/>
  <c r="K27" i="2"/>
  <c r="K21" i="2" s="1"/>
  <c r="E16" i="1" s="1"/>
  <c r="L27" i="2"/>
  <c r="L21" i="2" s="1"/>
  <c r="F16" i="1" s="1"/>
  <c r="M27" i="2"/>
  <c r="M21" i="2" s="1"/>
  <c r="H16" i="1" s="1"/>
  <c r="N27" i="2"/>
  <c r="N21" i="2" s="1"/>
  <c r="I16" i="1" s="1"/>
  <c r="O27" i="2"/>
  <c r="D27" i="2"/>
  <c r="D21" i="2" s="1"/>
  <c r="D36" i="1" s="1"/>
  <c r="E27" i="2"/>
  <c r="E21" i="2" s="1"/>
  <c r="E36" i="1" s="1"/>
  <c r="F27" i="2"/>
  <c r="F21" i="2" s="1"/>
  <c r="F36" i="1" s="1"/>
  <c r="G27" i="2"/>
  <c r="G21" i="2" s="1"/>
  <c r="H27" i="2"/>
  <c r="H21" i="2" s="1"/>
  <c r="I36" i="1" s="1"/>
  <c r="C27" i="2"/>
  <c r="C21" i="2" s="1"/>
  <c r="F37" i="1" l="1"/>
  <c r="I10" i="1"/>
  <c r="G58" i="1"/>
  <c r="F58" i="1"/>
  <c r="F43" i="1"/>
  <c r="G43" i="1"/>
  <c r="H10" i="1"/>
  <c r="E10" i="1"/>
  <c r="I169" i="2"/>
  <c r="C16" i="1"/>
  <c r="C10" i="1" s="1"/>
  <c r="E43" i="1"/>
  <c r="F10" i="1"/>
  <c r="I58" i="1"/>
  <c r="D58" i="1"/>
  <c r="AA169" i="2"/>
  <c r="F29" i="1"/>
  <c r="E29" i="1"/>
  <c r="E37" i="1"/>
  <c r="I29" i="1"/>
  <c r="I37" i="1"/>
  <c r="D29" i="1"/>
  <c r="H36" i="1"/>
  <c r="G36" i="1"/>
  <c r="C169" i="2"/>
  <c r="C36" i="1"/>
  <c r="C29" i="1" s="1"/>
  <c r="AK169" i="2"/>
  <c r="U169" i="2"/>
  <c r="Q169" i="2"/>
  <c r="AJ169" i="2"/>
  <c r="AF169" i="2"/>
  <c r="AB169" i="2"/>
  <c r="X169" i="2"/>
  <c r="T169" i="2"/>
  <c r="P169" i="2"/>
  <c r="L169" i="2"/>
  <c r="H169" i="2"/>
  <c r="AE169" i="2"/>
  <c r="S169" i="2"/>
  <c r="K169" i="2"/>
  <c r="G169" i="2"/>
  <c r="O169" i="2"/>
  <c r="AH169" i="2"/>
  <c r="AD169" i="2"/>
  <c r="Z169" i="2"/>
  <c r="V169" i="2"/>
  <c r="R169" i="2"/>
  <c r="N169" i="2"/>
  <c r="J169" i="2"/>
  <c r="M169" i="2"/>
  <c r="E169" i="2"/>
  <c r="D169" i="2"/>
  <c r="AI169" i="2"/>
  <c r="W169" i="2"/>
  <c r="Y169" i="2"/>
  <c r="F169" i="2"/>
  <c r="AL169" i="2"/>
  <c r="AC169" i="2"/>
  <c r="D31" i="13"/>
  <c r="E31" i="13"/>
  <c r="F31" i="13"/>
  <c r="G31" i="13"/>
  <c r="H31" i="13"/>
  <c r="I31" i="13"/>
  <c r="C31" i="13"/>
  <c r="D30" i="1" l="1"/>
  <c r="E30" i="1"/>
  <c r="F30" i="1"/>
  <c r="D37" i="1"/>
  <c r="G29" i="1"/>
  <c r="G30" i="1" s="1"/>
  <c r="G37" i="1"/>
  <c r="H29" i="1"/>
  <c r="H30" i="1" s="1"/>
  <c r="H37" i="1"/>
  <c r="AI12" i="8"/>
  <c r="I30" i="1" l="1"/>
  <c r="AF12" i="8"/>
  <c r="AG12" i="8"/>
  <c r="AH12" i="8"/>
  <c r="AJ12" i="8"/>
  <c r="AK12" i="8"/>
  <c r="Y12" i="8"/>
  <c r="Z12" i="8"/>
  <c r="AA12" i="8"/>
  <c r="AB12" i="8"/>
  <c r="AC12" i="8"/>
  <c r="AD12" i="8"/>
  <c r="AE12" i="8"/>
  <c r="U12" i="8"/>
  <c r="T12" i="8"/>
  <c r="N12" i="8"/>
  <c r="O12" i="8"/>
  <c r="P12" i="8"/>
  <c r="Q12" i="8"/>
  <c r="R12" i="8"/>
  <c r="S12" i="8"/>
  <c r="I12" i="8"/>
  <c r="J12" i="8"/>
  <c r="K12" i="8"/>
  <c r="L12" i="8"/>
  <c r="M12" i="8"/>
  <c r="H12" i="8"/>
  <c r="AN12" i="8"/>
  <c r="AO12" i="8"/>
  <c r="AP12" i="8"/>
  <c r="AQ12" i="8"/>
  <c r="AM12" i="8"/>
  <c r="AL9" i="8"/>
  <c r="AL11" i="8"/>
  <c r="AL10" i="8"/>
  <c r="AL8" i="8"/>
  <c r="AL12" i="8" s="1"/>
  <c r="X9" i="8"/>
  <c r="X10" i="8"/>
  <c r="X11" i="8"/>
  <c r="X8" i="8"/>
  <c r="X12" i="8" l="1"/>
  <c r="U6" i="8"/>
  <c r="T6" i="8"/>
  <c r="S7" i="8"/>
  <c r="R7" i="8"/>
  <c r="Q7" i="8"/>
  <c r="P6" i="8"/>
  <c r="O6" i="8"/>
  <c r="N6" i="8"/>
  <c r="M7" i="8"/>
  <c r="L7" i="8"/>
  <c r="K7" i="8"/>
  <c r="J6" i="8"/>
  <c r="I6" i="8"/>
  <c r="H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  <c r="I6" i="2"/>
</calcChain>
</file>

<file path=xl/sharedStrings.xml><?xml version="1.0" encoding="utf-8"?>
<sst xmlns="http://schemas.openxmlformats.org/spreadsheetml/2006/main" count="1308" uniqueCount="675">
  <si>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</si>
  <si>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</si>
  <si>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</si>
  <si>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</si>
  <si>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</si>
  <si>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</si>
  <si>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</si>
  <si>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</si>
  <si>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</si>
  <si>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</si>
  <si>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</si>
  <si>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</si>
  <si>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</si>
  <si>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</si>
  <si>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</si>
  <si>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</si>
  <si>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</si>
  <si>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</si>
  <si>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</si>
  <si>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</si>
  <si>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</si>
  <si>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</si>
  <si>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</si>
  <si>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</si>
  <si>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</si>
  <si>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</si>
  <si>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</si>
  <si>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</si>
  <si>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</si>
  <si>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</si>
  <si>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</si>
  <si>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</si>
  <si>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</si>
  <si>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</si>
  <si>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</si>
  <si>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</si>
  <si>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</si>
  <si>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</si>
  <si>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</si>
  <si>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</si>
  <si>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</si>
  <si>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</si>
  <si>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</si>
  <si>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</si>
  <si>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</si>
  <si>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</si>
  <si>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</si>
  <si>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</si>
  <si>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</si>
  <si>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</si>
  <si>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</si>
  <si>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</si>
  <si>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</si>
  <si>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</si>
  <si>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</si>
  <si>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</si>
  <si>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</si>
  <si>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</si>
  <si>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</si>
  <si>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</si>
  <si>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</si>
  <si>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</si>
  <si>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</si>
  <si>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</si>
  <si>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</si>
  <si>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</si>
  <si>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</si>
  <si>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</si>
  <si>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</si>
  <si>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</si>
  <si>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</si>
  <si>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</si>
  <si>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</si>
  <si>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</si>
  <si>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</si>
  <si>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</si>
  <si>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</si>
  <si>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</si>
  <si>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</si>
  <si>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</si>
  <si>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</si>
  <si>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</si>
  <si>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</si>
  <si>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</si>
  <si>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</si>
  <si>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</si>
  <si>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</si>
  <si>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</si>
  <si>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</si>
  <si>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</si>
  <si>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</si>
  <si>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</si>
  <si>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</si>
  <si>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</si>
  <si>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</si>
  <si>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</si>
  <si>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</si>
  <si>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</si>
  <si>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</si>
  <si>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</si>
  <si>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</si>
  <si>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</si>
  <si>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</si>
  <si>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</si>
  <si>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</si>
  <si>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</si>
  <si>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</si>
  <si>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</si>
  <si>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</si>
  <si>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</si>
  <si>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</si>
  <si>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</si>
  <si>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</si>
  <si>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</si>
  <si>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</si>
  <si>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</si>
  <si>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</si>
  <si>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</si>
  <si>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</si>
  <si>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</si>
  <si>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</si>
  <si>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</si>
  <si>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</si>
  <si>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</si>
  <si>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</si>
  <si>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</si>
  <si>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</si>
  <si>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</si>
  <si>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</si>
  <si>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</si>
  <si>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</si>
  <si>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</si>
  <si>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</si>
  <si>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</si>
  <si>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</si>
  <si>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</si>
  <si>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</si>
  <si>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</si>
  <si>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</si>
  <si>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</si>
  <si>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</si>
  <si>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</si>
  <si>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</si>
  <si>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</si>
  <si>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</si>
  <si>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</si>
  <si>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</si>
  <si>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</si>
  <si>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</si>
  <si>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</si>
  <si>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</si>
  <si>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</si>
  <si>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</si>
  <si>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</si>
  <si>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</si>
  <si>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</si>
  <si>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</si>
  <si>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</si>
  <si>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</si>
  <si>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</si>
  <si>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</si>
  <si>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</si>
  <si>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</si>
  <si>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</si>
  <si>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</si>
  <si>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</si>
  <si>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</si>
  <si>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</si>
  <si>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</si>
  <si>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</si>
  <si>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</si>
  <si>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</si>
  <si>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</si>
  <si>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</si>
  <si>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</si>
  <si>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</si>
  <si>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</si>
  <si>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</si>
  <si>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</si>
  <si>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</si>
  <si>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</si>
  <si>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</si>
  <si>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</si>
  <si>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</si>
  <si>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</si>
  <si>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</si>
  <si>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</si>
  <si>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</si>
  <si>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</si>
  <si>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</si>
  <si>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</si>
  <si>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</si>
  <si>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</si>
  <si>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</si>
  <si>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</si>
  <si>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</si>
  <si>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</si>
  <si>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</si>
  <si>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</si>
  <si>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</si>
  <si>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</si>
  <si>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</si>
  <si>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</si>
  <si>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</si>
  <si>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</si>
  <si>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</si>
  <si>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</si>
  <si>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</si>
  <si>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</si>
  <si>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</si>
  <si>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</si>
  <si>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</si>
  <si>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</si>
  <si>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</si>
  <si>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</si>
  <si>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</si>
  <si>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</si>
  <si>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</si>
  <si>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</si>
  <si>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</si>
  <si>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</si>
  <si>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</si>
  <si>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</si>
  <si>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</si>
  <si>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</si>
  <si>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</si>
  <si>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</si>
  <si>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</si>
  <si>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</si>
  <si>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</si>
  <si>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</si>
  <si>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</si>
  <si>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</si>
  <si>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</si>
  <si>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</si>
  <si>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</si>
  <si>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</si>
  <si>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</si>
  <si>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</si>
  <si>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</si>
  <si>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</si>
  <si>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</si>
  <si>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</si>
  <si>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</si>
  <si>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</si>
  <si>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</si>
  <si>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</si>
  <si>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</si>
  <si>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</si>
  <si>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</si>
  <si>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</si>
  <si>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</si>
  <si>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</si>
  <si>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</si>
  <si>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</si>
  <si>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</si>
  <si>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</si>
  <si>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</si>
  <si>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</si>
  <si>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</si>
  <si>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</si>
  <si>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</si>
  <si>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</si>
  <si>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</si>
  <si>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</si>
  <si>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</si>
  <si>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</si>
  <si>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</si>
  <si>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</si>
  <si>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</si>
  <si>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</si>
  <si>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</si>
  <si>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</si>
  <si>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</si>
  <si>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</si>
  <si>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</si>
  <si>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</si>
  <si>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</si>
  <si>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</si>
  <si>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</si>
  <si>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</si>
  <si>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</si>
  <si>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</si>
  <si>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</si>
  <si>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</si>
  <si>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</si>
  <si>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</si>
  <si>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</si>
  <si>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</si>
  <si>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</si>
  <si>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</si>
  <si>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</si>
  <si>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</si>
  <si>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</si>
  <si>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</si>
  <si>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</si>
  <si>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</si>
  <si>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</si>
  <si>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</si>
  <si>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</si>
  <si>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</si>
  <si>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</si>
  <si>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</si>
  <si>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</si>
  <si>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</si>
  <si>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</si>
  <si>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</si>
  <si>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</si>
  <si>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</si>
  <si>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</si>
  <si>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</si>
  <si>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</si>
  <si>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</si>
  <si>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</si>
  <si>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</si>
  <si>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</si>
  <si>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</si>
  <si>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</si>
  <si>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</si>
  <si>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</si>
  <si>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</si>
  <si>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</si>
  <si>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</si>
  <si>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</si>
  <si>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</si>
  <si>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</si>
  <si>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</si>
  <si>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</si>
  <si>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</si>
  <si>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</si>
  <si>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</si>
  <si>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</si>
  <si>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</si>
  <si>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</si>
  <si>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</si>
  <si>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</si>
  <si>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</si>
  <si>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</si>
  <si>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</si>
  <si>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</si>
  <si>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</si>
  <si>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</si>
  <si>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</si>
  <si>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</si>
  <si>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</si>
  <si>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</si>
  <si>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</si>
  <si>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</si>
  <si>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</si>
  <si>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</si>
  <si>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</si>
  <si>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</si>
  <si>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</si>
  <si>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</si>
  <si>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</si>
  <si>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</si>
  <si>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</si>
  <si>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</si>
  <si>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</si>
  <si>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</si>
  <si>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</si>
  <si>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</si>
  <si>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</si>
  <si>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</si>
  <si>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</si>
  <si>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</si>
  <si>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</si>
  <si>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</si>
  <si>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</si>
  <si>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</si>
  <si>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</si>
  <si>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</si>
  <si>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</si>
  <si>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</si>
  <si>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</si>
  <si>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</si>
  <si>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</si>
  <si>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</si>
  <si>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</si>
  <si>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</si>
  <si>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</si>
  <si>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</si>
  <si>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</si>
  <si>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</si>
  <si>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</si>
  <si>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</si>
  <si>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</si>
  <si>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</si>
  <si>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</si>
  <si>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</si>
  <si>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</si>
  <si>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</si>
  <si>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</si>
  <si>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</si>
  <si>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</si>
  <si>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</si>
  <si>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</si>
  <si>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</si>
  <si>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</si>
  <si>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</si>
  <si>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</si>
  <si>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</si>
  <si>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</si>
  <si>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</si>
  <si>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</si>
  <si>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</si>
  <si>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</si>
  <si>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</si>
  <si>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</si>
  <si>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</si>
  <si>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</si>
  <si>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</si>
  <si>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</si>
  <si>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</si>
  <si>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</si>
  <si>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</si>
  <si>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</si>
  <si>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</si>
  <si>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</si>
  <si>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</si>
  <si>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</si>
  <si>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</si>
  <si>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</si>
  <si>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</si>
  <si>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</si>
  <si>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</si>
  <si>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</si>
  <si>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</si>
  <si>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</si>
  <si>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</si>
  <si>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</si>
  <si>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</si>
  <si>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</si>
  <si>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</si>
  <si>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</si>
  <si>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</si>
  <si>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</si>
  <si>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</si>
  <si>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</si>
  <si>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</si>
  <si>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</si>
  <si>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</si>
  <si>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</si>
  <si>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</si>
  <si>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</si>
  <si>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</si>
  <si>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</si>
  <si>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</si>
  <si>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</si>
  <si>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</si>
  <si>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</si>
  <si>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</si>
  <si>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</si>
  <si>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</si>
  <si>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</si>
  <si>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</si>
  <si>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</si>
  <si>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</si>
  <si>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</si>
  <si>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</si>
  <si>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</si>
  <si>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</si>
  <si>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</si>
  <si>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</si>
  <si>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</si>
  <si>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</si>
  <si>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</si>
  <si>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</si>
  <si>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</si>
  <si>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</si>
  <si>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</si>
  <si>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</si>
  <si>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</si>
  <si>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</si>
  <si>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</si>
  <si>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</si>
  <si>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</si>
  <si>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</si>
  <si>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</si>
  <si>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</si>
  <si>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</si>
  <si>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</si>
  <si>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</si>
  <si>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</si>
  <si>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</si>
  <si>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</si>
  <si>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</si>
  <si>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</si>
  <si>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</si>
  <si>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</si>
  <si>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</si>
  <si>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</si>
  <si>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</si>
  <si>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</si>
  <si>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</si>
  <si>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</si>
  <si>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</si>
  <si>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</si>
  <si>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</si>
  <si>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</si>
  <si>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</si>
  <si>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</si>
  <si>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</si>
  <si>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</si>
  <si>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</si>
  <si>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</si>
  <si>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</si>
  <si>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</si>
  <si>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</si>
  <si>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</si>
  <si>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</si>
  <si>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</si>
  <si>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</si>
  <si>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</si>
  <si>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</si>
  <si>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</si>
  <si>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</si>
  <si>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</si>
  <si>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</si>
  <si>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</si>
  <si>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</si>
  <si>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</si>
  <si>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</si>
  <si>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</si>
  <si>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</si>
  <si>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</si>
  <si>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</si>
  <si>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</si>
  <si>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</si>
  <si>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</si>
  <si>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</si>
  <si>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</si>
  <si>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</si>
  <si>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</si>
  <si>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</si>
  <si>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</si>
  <si>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</si>
  <si>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</si>
  <si>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</si>
  <si>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</si>
  <si>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</si>
  <si>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</si>
  <si>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</si>
  <si>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</si>
  <si>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</si>
  <si>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</si>
  <si>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</si>
  <si>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</si>
  <si>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</si>
  <si>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</si>
  <si>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</si>
  <si>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</si>
  <si>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</si>
  <si>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</si>
  <si>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</si>
  <si>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</si>
  <si>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</si>
  <si>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</si>
  <si>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</si>
  <si>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</si>
  <si>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</si>
  <si>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</si>
  <si>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</si>
  <si>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</si>
  <si>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</si>
  <si>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</si>
  <si>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</si>
  <si>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</si>
  <si>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</si>
  <si>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</si>
  <si>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</si>
  <si>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</si>
  <si>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</si>
  <si>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</si>
  <si>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</si>
  <si>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</si>
  <si>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</si>
  <si>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</si>
  <si>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</si>
  <si>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</si>
  <si>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</si>
  <si>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</si>
  <si>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</si>
  <si>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</si>
  <si>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</si>
  <si>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</si>
  <si>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</si>
  <si>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</si>
  <si>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</si>
  <si>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</si>
  <si>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</si>
  <si>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</si>
  <si>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</si>
  <si>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</si>
  <si>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</si>
  <si>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</si>
  <si>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</si>
  <si>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</si>
  <si>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</si>
  <si>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</si>
  <si>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</si>
  <si>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</si>
  <si>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</si>
  <si>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</si>
  <si>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</si>
  <si>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</si>
  <si>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</si>
  <si>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</si>
  <si>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</si>
  <si>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</si>
  <si>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</si>
  <si>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Факт 
2018 года</t>
  </si>
  <si>
    <t>2021 год</t>
  </si>
  <si>
    <t>2022 год</t>
  </si>
  <si>
    <t>Факт 
2018 г.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</si>
  <si>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</si>
  <si>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</si>
  <si>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</si>
  <si>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</si>
  <si>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</si>
  <si>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</si>
  <si>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</si>
  <si>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</si>
  <si>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</si>
  <si>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Форма прогноза 
до 2023 г.</t>
  </si>
  <si>
    <t>Факт 
2019 года</t>
  </si>
  <si>
    <t>Оценка 
2020 года</t>
  </si>
  <si>
    <t>2023 год</t>
  </si>
  <si>
    <t>Факт 
2019 г.</t>
  </si>
  <si>
    <t>Оценка 
2020 г.</t>
  </si>
  <si>
    <t>Прогноз на 2021-2023 гг.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</si>
  <si>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</si>
  <si>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</si>
  <si>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</si>
  <si>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</si>
  <si>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</si>
  <si>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</si>
  <si>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</si>
  <si>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Сводный перечень инвестиционных проектов, реализация которых предполагается в 2020-2023 гг. 
_____________________Муниципальное образование "Катангский район"__________________________
(наименование муниципального района, городского округа)</t>
  </si>
  <si>
    <t>Непское МО</t>
  </si>
  <si>
    <t>-</t>
  </si>
  <si>
    <t>Ербогаченское МО</t>
  </si>
  <si>
    <t>Подволошинское МО</t>
  </si>
  <si>
    <t>Преображенское МО</t>
  </si>
  <si>
    <t>______________________________________МУП "Катангская ТЭК"_____________________________________________</t>
  </si>
  <si>
    <t>- электрическая энергия</t>
  </si>
  <si>
    <t>Распоряжение министерства жилищной политики, энергетики и транспорта Иркутской области от 29.08.2018 г.            № 280-мр</t>
  </si>
  <si>
    <t>ОАО "Верхнечонскнефтегаз"</t>
  </si>
  <si>
    <t>ООО "ИНК"</t>
  </si>
  <si>
    <t>ООО "Газпромнефть-Ангара"</t>
  </si>
  <si>
    <t>МУП "Ербогаченское"</t>
  </si>
  <si>
    <t>МУП "Катангская ТЭК"</t>
  </si>
  <si>
    <t>с. Ербогачен</t>
  </si>
  <si>
    <t>ООО "Восток"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</si>
  <si>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</si>
  <si>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</si>
  <si>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</si>
  <si>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</si>
  <si>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</si>
  <si>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</si>
  <si>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"Негоциант"</t>
  </si>
  <si>
    <t>ООО "Светлана"</t>
  </si>
  <si>
    <t>ООО "Ника"</t>
  </si>
  <si>
    <t>Аэропорт "Киренск"</t>
  </si>
  <si>
    <t>Ербогаченский почтамт</t>
  </si>
  <si>
    <t>ООО "НафтаБурСервис"</t>
  </si>
  <si>
    <t xml:space="preserve">Объем произведенной продукции в сопоставимых ценах </t>
  </si>
  <si>
    <t>Прогноз социально-экономического развитя муниципального образования "Катангский район"  на 2020-2023 гг.</t>
  </si>
  <si>
    <t>Среднесписочная численность работников (без внешних совместителей) по полному кругу организаций, с учетом работающих вахтовым методом</t>
  </si>
  <si>
    <t>Деятельность библиотек, архивов, музеев и прочих объектов культуры</t>
  </si>
  <si>
    <t>тепловая энергия</t>
  </si>
  <si>
    <t>вода</t>
  </si>
  <si>
    <t>Данные статистики</t>
  </si>
  <si>
    <t>Прогноз предоставляется 
до 25 октября  2020 года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</si>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</sst>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41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  <charset val="204"/>
    </font>
    <font>
      <b/>
      <sz val="13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/>
    <xf numFmtId="0" fontId="17" fillId="3" borderId="0" xfId="0" applyFont="1" applyFill="1"/>
    <xf numFmtId="0" fontId="27" fillId="3" borderId="0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left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7" fillId="3" borderId="33" xfId="0" applyFont="1" applyFill="1" applyBorder="1"/>
    <xf numFmtId="0" fontId="27" fillId="3" borderId="34" xfId="0" applyFont="1" applyFill="1" applyBorder="1"/>
    <xf numFmtId="0" fontId="27" fillId="3" borderId="32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2" fillId="3" borderId="35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23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7" fillId="3" borderId="9" xfId="0" applyFont="1" applyFill="1" applyBorder="1"/>
    <xf numFmtId="0" fontId="17" fillId="3" borderId="0" xfId="0" applyFont="1" applyFill="1" applyBorder="1"/>
    <xf numFmtId="0" fontId="27" fillId="3" borderId="1" xfId="0" applyFont="1" applyFill="1" applyBorder="1"/>
    <xf numFmtId="0" fontId="27" fillId="3" borderId="38" xfId="0" applyFont="1" applyFill="1" applyBorder="1"/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/>
    <xf numFmtId="0" fontId="27" fillId="3" borderId="41" xfId="0" applyFont="1" applyFill="1" applyBorder="1"/>
    <xf numFmtId="0" fontId="27" fillId="3" borderId="21" xfId="0" applyFont="1" applyFill="1" applyBorder="1"/>
    <xf numFmtId="0" fontId="27" fillId="3" borderId="42" xfId="0" applyFont="1" applyFill="1" applyBorder="1"/>
    <xf numFmtId="0" fontId="22" fillId="3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9" xfId="0" applyBorder="1"/>
    <xf numFmtId="0" fontId="27" fillId="3" borderId="45" xfId="0" applyFont="1" applyFill="1" applyBorder="1"/>
    <xf numFmtId="0" fontId="27" fillId="3" borderId="46" xfId="0" applyFont="1" applyFill="1" applyBorder="1"/>
    <xf numFmtId="0" fontId="0" fillId="2" borderId="1" xfId="0" applyFill="1" applyBorder="1"/>
    <xf numFmtId="0" fontId="23" fillId="0" borderId="10" xfId="0" applyFont="1" applyBorder="1" applyAlignment="1">
      <alignment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2" fillId="3" borderId="26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22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/>
    </xf>
    <xf numFmtId="4" fontId="27" fillId="3" borderId="34" xfId="0" applyNumberFormat="1" applyFont="1" applyFill="1" applyBorder="1" applyAlignment="1">
      <alignment horizontal="center" vertical="center"/>
    </xf>
    <xf numFmtId="4" fontId="22" fillId="3" borderId="33" xfId="0" applyNumberFormat="1" applyFont="1" applyFill="1" applyBorder="1" applyAlignment="1">
      <alignment horizontal="center" vertical="center" wrapText="1"/>
    </xf>
    <xf numFmtId="4" fontId="22" fillId="3" borderId="34" xfId="0" applyNumberFormat="1" applyFont="1" applyFill="1" applyBorder="1" applyAlignment="1">
      <alignment horizontal="center" vertical="center" wrapText="1"/>
    </xf>
    <xf numFmtId="2" fontId="22" fillId="3" borderId="33" xfId="0" applyNumberFormat="1" applyFont="1" applyFill="1" applyBorder="1" applyAlignment="1">
      <alignment horizontal="center" vertical="center" wrapText="1"/>
    </xf>
    <xf numFmtId="2" fontId="22" fillId="3" borderId="34" xfId="0" applyNumberFormat="1" applyFont="1" applyFill="1" applyBorder="1" applyAlignment="1">
      <alignment horizontal="center" vertical="center" wrapText="1"/>
    </xf>
    <xf numFmtId="4" fontId="27" fillId="3" borderId="33" xfId="0" applyNumberFormat="1" applyFont="1" applyFill="1" applyBorder="1" applyAlignment="1">
      <alignment horizontal="center" vertical="center" wrapText="1"/>
    </xf>
    <xf numFmtId="4" fontId="27" fillId="3" borderId="34" xfId="0" applyNumberFormat="1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3" fillId="7" borderId="11" xfId="0" applyFont="1" applyFill="1" applyBorder="1" applyAlignment="1">
      <alignment vertical="center" wrapText="1"/>
    </xf>
    <xf numFmtId="0" fontId="14" fillId="7" borderId="0" xfId="0" applyFont="1" applyFill="1" applyAlignment="1">
      <alignment vertical="center"/>
    </xf>
    <xf numFmtId="0" fontId="0" fillId="7" borderId="0" xfId="0" applyFill="1"/>
    <xf numFmtId="0" fontId="3" fillId="7" borderId="22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/>
    </xf>
    <xf numFmtId="2" fontId="13" fillId="7" borderId="24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3" fillId="7" borderId="22" xfId="0" applyFont="1" applyFill="1" applyBorder="1" applyAlignment="1">
      <alignment vertical="center" wrapText="1"/>
    </xf>
    <xf numFmtId="2" fontId="14" fillId="7" borderId="1" xfId="0" applyNumberFormat="1" applyFont="1" applyFill="1" applyBorder="1" applyAlignment="1">
      <alignment vertical="center"/>
    </xf>
    <xf numFmtId="0" fontId="0" fillId="0" borderId="22" xfId="0" applyBorder="1"/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2" fontId="24" fillId="9" borderId="1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164" fontId="1" fillId="10" borderId="10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2" fontId="1" fillId="10" borderId="10" xfId="0" applyNumberFormat="1" applyFont="1" applyFill="1" applyBorder="1" applyAlignment="1">
      <alignment horizontal="left" vertical="center" wrapText="1"/>
    </xf>
    <xf numFmtId="0" fontId="1" fillId="1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0" fontId="19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65" fontId="24" fillId="9" borderId="17" xfId="0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center" vertical="center" wrapText="1"/>
    </xf>
    <xf numFmtId="164" fontId="1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/>
    </xf>
    <xf numFmtId="165" fontId="1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2" fontId="24" fillId="9" borderId="10" xfId="0" applyNumberFormat="1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/>
    </xf>
    <xf numFmtId="2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5" fillId="10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165" fontId="1" fillId="9" borderId="10" xfId="0" applyNumberFormat="1" applyFont="1" applyFill="1" applyBorder="1" applyAlignment="1">
      <alignment horizontal="center" vertical="center" wrapText="1"/>
    </xf>
    <xf numFmtId="0" fontId="28" fillId="9" borderId="43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2" fontId="13" fillId="0" borderId="2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vertical="center"/>
    </xf>
    <xf numFmtId="2" fontId="34" fillId="11" borderId="1" xfId="0" applyNumberFormat="1" applyFont="1" applyFill="1" applyBorder="1" applyAlignment="1">
      <alignment vertical="center"/>
    </xf>
    <xf numFmtId="0" fontId="35" fillId="11" borderId="0" xfId="0" applyFont="1" applyFill="1"/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/>
    <xf numFmtId="0" fontId="39" fillId="0" borderId="1" xfId="0" applyFont="1" applyBorder="1" applyAlignment="1">
      <alignment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2" borderId="4" xfId="0" applyFont="1" applyFill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2" fontId="1" fillId="2" borderId="3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3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3" fillId="0" borderId="37" xfId="0" applyFont="1" applyBorder="1" applyAlignment="1">
      <alignment vertical="top" wrapText="1"/>
    </xf>
    <xf numFmtId="0" fontId="1" fillId="2" borderId="1" xfId="0" applyFont="1" applyFill="1" applyBorder="1"/>
    <xf numFmtId="0" fontId="11" fillId="0" borderId="15" xfId="0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" fillId="2" borderId="19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/>
    <xf numFmtId="0" fontId="11" fillId="2" borderId="2" xfId="0" applyFont="1" applyFill="1" applyBorder="1"/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/>
    <xf numFmtId="0" fontId="11" fillId="2" borderId="3" xfId="0" applyFont="1" applyFill="1" applyBorder="1"/>
    <xf numFmtId="0" fontId="3" fillId="0" borderId="7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1" fillId="0" borderId="8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/>
    <xf numFmtId="0" fontId="11" fillId="0" borderId="9" xfId="0" applyFont="1" applyFill="1" applyBorder="1" applyAlignment="1">
      <alignment vertical="center"/>
    </xf>
    <xf numFmtId="0" fontId="1" fillId="0" borderId="9" xfId="0" applyFont="1" applyBorder="1"/>
    <xf numFmtId="0" fontId="11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49" fontId="27" fillId="3" borderId="73" xfId="0" applyNumberFormat="1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0" fontId="27" fillId="3" borderId="76" xfId="0" applyFont="1" applyFill="1" applyBorder="1" applyAlignment="1">
      <alignment horizontal="center" vertical="center" wrapText="1"/>
    </xf>
    <xf numFmtId="4" fontId="27" fillId="3" borderId="76" xfId="0" applyNumberFormat="1" applyFont="1" applyFill="1" applyBorder="1" applyAlignment="1">
      <alignment horizontal="center" vertical="center"/>
    </xf>
    <xf numFmtId="4" fontId="27" fillId="3" borderId="88" xfId="0" applyNumberFormat="1" applyFont="1" applyFill="1" applyBorder="1" applyAlignment="1">
      <alignment horizontal="center" vertical="center"/>
    </xf>
    <xf numFmtId="4" fontId="27" fillId="3" borderId="89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165" fontId="24" fillId="11" borderId="17" xfId="0" applyNumberFormat="1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24" fillId="11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82" xfId="0" applyFont="1" applyFill="1" applyBorder="1" applyAlignment="1">
      <alignment horizontal="center" vertical="center" wrapText="1"/>
    </xf>
    <xf numFmtId="0" fontId="13" fillId="4" borderId="8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left"/>
    </xf>
    <xf numFmtId="0" fontId="3" fillId="5" borderId="51" xfId="0" applyFont="1" applyFill="1" applyBorder="1" applyAlignment="1">
      <alignment horizontal="left"/>
    </xf>
    <xf numFmtId="0" fontId="1" fillId="5" borderId="51" xfId="0" applyFont="1" applyFill="1" applyBorder="1" applyAlignment="1"/>
    <xf numFmtId="0" fontId="3" fillId="4" borderId="37" xfId="0" applyFont="1" applyFill="1" applyBorder="1" applyAlignment="1">
      <alignment horizontal="center" vertical="justify" wrapText="1"/>
    </xf>
    <xf numFmtId="0" fontId="3" fillId="4" borderId="47" xfId="0" applyFont="1" applyFill="1" applyBorder="1" applyAlignment="1">
      <alignment horizontal="center" vertical="justify" wrapText="1"/>
    </xf>
    <xf numFmtId="0" fontId="3" fillId="4" borderId="48" xfId="0" applyFont="1" applyFill="1" applyBorder="1" applyAlignment="1">
      <alignment horizontal="center" vertical="justify" wrapText="1"/>
    </xf>
    <xf numFmtId="0" fontId="3" fillId="0" borderId="51" xfId="0" applyFont="1" applyBorder="1" applyAlignment="1">
      <alignment vertical="center" wrapText="1"/>
    </xf>
    <xf numFmtId="0" fontId="11" fillId="0" borderId="7" xfId="0" applyFont="1" applyFill="1" applyBorder="1"/>
    <xf numFmtId="0" fontId="11" fillId="0" borderId="0" xfId="0" applyFont="1" applyFill="1" applyBorder="1"/>
    <xf numFmtId="0" fontId="3" fillId="4" borderId="86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22" fillId="3" borderId="0" xfId="0" applyFont="1" applyFill="1" applyAlignment="1">
      <alignment horizontal="right"/>
    </xf>
    <xf numFmtId="0" fontId="22" fillId="3" borderId="70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center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2" fillId="3" borderId="73" xfId="0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2" fillId="3" borderId="75" xfId="0" applyFont="1" applyFill="1" applyBorder="1" applyAlignment="1">
      <alignment horizontal="center" vertical="center" wrapText="1"/>
    </xf>
    <xf numFmtId="0" fontId="22" fillId="3" borderId="76" xfId="0" applyFont="1" applyFill="1" applyBorder="1" applyAlignment="1">
      <alignment horizontal="center" vertical="center" wrapText="1"/>
    </xf>
    <xf numFmtId="0" fontId="22" fillId="3" borderId="77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82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4" borderId="79" xfId="0" applyFont="1" applyFill="1" applyBorder="1" applyAlignment="1">
      <alignment horizontal="center" vertical="center" wrapText="1"/>
    </xf>
    <xf numFmtId="0" fontId="22" fillId="4" borderId="80" xfId="0" applyFont="1" applyFill="1" applyBorder="1" applyAlignment="1">
      <alignment horizontal="center" vertical="center" wrapText="1"/>
    </xf>
    <xf numFmtId="0" fontId="22" fillId="4" borderId="81" xfId="0" applyFont="1" applyFill="1" applyBorder="1" applyAlignment="1">
      <alignment horizontal="center" vertical="center" wrapText="1"/>
    </xf>
    <xf numFmtId="0" fontId="22" fillId="4" borderId="76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65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71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78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7" fillId="3" borderId="60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  <pageSetUpPr fitToPage="1"/>
  </sheetPr>
  <dimension ref="A1:N166"/>
  <sheetViews>
    <sheetView view="pageBreakPreview" topLeftCell="A148" zoomScale="75" zoomScaleNormal="75" workbookViewId="0">
      <selection activeCell="I165" sqref="I165"/>
    </sheetView>
  </sheetViews>
  <sheetFormatPr defaultRowHeight="12.75" x14ac:dyDescent="0.2"/>
  <cols>
    <col min="1" max="1" width="74.7109375" customWidth="1"/>
    <col min="2" max="2" width="15.140625" customWidth="1"/>
    <col min="3" max="3" width="18" bestFit="1" customWidth="1"/>
    <col min="4" max="4" width="14.140625" customWidth="1"/>
    <col min="5" max="5" width="15.140625" customWidth="1"/>
    <col min="6" max="6" width="18" bestFit="1" customWidth="1"/>
    <col min="7" max="7" width="15.28515625" customWidth="1"/>
    <col min="8" max="9" width="14.7109375" bestFit="1" customWidth="1"/>
  </cols>
  <sheetData>
    <row r="1" spans="1:9" ht="37.15" customHeight="1" x14ac:dyDescent="0.2">
      <c r="A1" s="399" t="s">
        <v>673</v>
      </c>
      <c r="B1" s="399"/>
      <c r="C1" s="399"/>
      <c r="D1" s="399"/>
      <c r="E1" s="399"/>
      <c r="F1" s="399"/>
      <c r="G1" s="399"/>
      <c r="H1" s="385" t="s">
        <v>85</v>
      </c>
      <c r="I1" s="385"/>
    </row>
    <row r="2" spans="1:9" ht="39" customHeight="1" x14ac:dyDescent="0.2">
      <c r="A2" s="105"/>
      <c r="B2" s="105"/>
      <c r="C2" s="105"/>
      <c r="D2" s="105"/>
      <c r="E2" s="105"/>
      <c r="F2" s="105"/>
      <c r="H2" s="386" t="s">
        <v>624</v>
      </c>
      <c r="I2" s="386"/>
    </row>
    <row r="3" spans="1:9" ht="14.25" customHeight="1" x14ac:dyDescent="0.2">
      <c r="A3" s="1"/>
      <c r="B3" s="2"/>
      <c r="C3" s="1"/>
      <c r="D3" s="1"/>
      <c r="E3" s="15"/>
      <c r="F3" s="15"/>
      <c r="G3" s="15"/>
    </row>
    <row r="4" spans="1:9" ht="51" customHeight="1" x14ac:dyDescent="0.2">
      <c r="A4" s="390" t="s">
        <v>667</v>
      </c>
      <c r="B4" s="390"/>
      <c r="C4" s="390"/>
      <c r="D4" s="390"/>
      <c r="E4" s="390"/>
      <c r="F4" s="390"/>
      <c r="G4" s="390"/>
      <c r="H4" s="390"/>
      <c r="I4" s="390"/>
    </row>
    <row r="5" spans="1:9" ht="14.25" customHeight="1" x14ac:dyDescent="0.2">
      <c r="A5" s="8"/>
      <c r="B5" s="8"/>
      <c r="C5" s="8"/>
      <c r="D5" s="8"/>
      <c r="E5" s="8"/>
      <c r="F5" s="8"/>
      <c r="G5" s="8"/>
    </row>
    <row r="6" spans="1:9" ht="21" customHeight="1" x14ac:dyDescent="0.2">
      <c r="A6" s="387" t="s">
        <v>11</v>
      </c>
      <c r="B6" s="396" t="s">
        <v>12</v>
      </c>
      <c r="C6" s="387" t="s">
        <v>611</v>
      </c>
      <c r="D6" s="387" t="s">
        <v>625</v>
      </c>
      <c r="E6" s="387" t="s">
        <v>626</v>
      </c>
      <c r="F6" s="393" t="s">
        <v>88</v>
      </c>
      <c r="G6" s="394"/>
      <c r="H6" s="394"/>
      <c r="I6" s="395"/>
    </row>
    <row r="7" spans="1:9" ht="33" customHeight="1" x14ac:dyDescent="0.2">
      <c r="A7" s="388"/>
      <c r="B7" s="397"/>
      <c r="C7" s="388"/>
      <c r="D7" s="388"/>
      <c r="E7" s="388"/>
      <c r="F7" s="393" t="s">
        <v>612</v>
      </c>
      <c r="G7" s="394"/>
      <c r="H7" s="391" t="s">
        <v>613</v>
      </c>
      <c r="I7" s="391" t="s">
        <v>627</v>
      </c>
    </row>
    <row r="8" spans="1:9" ht="22.9" customHeight="1" x14ac:dyDescent="0.2">
      <c r="A8" s="389"/>
      <c r="B8" s="398"/>
      <c r="C8" s="389"/>
      <c r="D8" s="389"/>
      <c r="E8" s="389"/>
      <c r="F8" s="158" t="s">
        <v>80</v>
      </c>
      <c r="G8" s="159" t="s">
        <v>7</v>
      </c>
      <c r="H8" s="392"/>
      <c r="I8" s="392"/>
    </row>
    <row r="9" spans="1:9" ht="18.75" x14ac:dyDescent="0.2">
      <c r="A9" s="400" t="s">
        <v>13</v>
      </c>
      <c r="B9" s="401"/>
      <c r="C9" s="401"/>
      <c r="D9" s="401"/>
      <c r="E9" s="401"/>
      <c r="F9" s="401"/>
      <c r="G9" s="401"/>
      <c r="H9" s="401"/>
      <c r="I9" s="401"/>
    </row>
    <row r="10" spans="1:9" ht="39" x14ac:dyDescent="0.2">
      <c r="A10" s="212" t="s">
        <v>105</v>
      </c>
      <c r="B10" s="213" t="s">
        <v>14</v>
      </c>
      <c r="C10" s="214">
        <f>SUM(C12:C24)</f>
        <v>176441.41200000001</v>
      </c>
      <c r="D10" s="214">
        <f t="shared" ref="D10:I10" si="0">SUM(D12:D24)</f>
        <v>160550.47648800001</v>
      </c>
      <c r="E10" s="384">
        <f t="shared" si="0"/>
        <v>161786.69259078402</v>
      </c>
      <c r="F10" s="214">
        <f t="shared" si="0"/>
        <v>173890.08014061509</v>
      </c>
      <c r="G10" s="214">
        <f t="shared" si="0"/>
        <v>173890.08299999998</v>
      </c>
      <c r="H10" s="214">
        <f t="shared" si="0"/>
        <v>174948.54046603636</v>
      </c>
      <c r="I10" s="214">
        <f t="shared" si="0"/>
        <v>173185.15595666386</v>
      </c>
    </row>
    <row r="11" spans="1:9" ht="18.75" x14ac:dyDescent="0.2">
      <c r="A11" s="54" t="s">
        <v>15</v>
      </c>
      <c r="B11" s="30"/>
      <c r="C11" s="31"/>
      <c r="D11" s="31"/>
      <c r="E11" s="31"/>
      <c r="F11" s="31"/>
      <c r="G11" s="32"/>
      <c r="H11" s="31"/>
      <c r="I11" s="32"/>
    </row>
    <row r="12" spans="1:9" ht="37.5" x14ac:dyDescent="0.2">
      <c r="A12" s="215" t="s">
        <v>227</v>
      </c>
      <c r="B12" s="216" t="s">
        <v>14</v>
      </c>
      <c r="C12" s="217"/>
      <c r="D12" s="217"/>
      <c r="E12" s="217"/>
      <c r="F12" s="217"/>
      <c r="G12" s="218"/>
      <c r="H12" s="217"/>
      <c r="I12" s="218"/>
    </row>
    <row r="13" spans="1:9" ht="37.5" x14ac:dyDescent="0.2">
      <c r="A13" s="215" t="s">
        <v>228</v>
      </c>
      <c r="B13" s="216" t="s">
        <v>14</v>
      </c>
      <c r="C13" s="217"/>
      <c r="D13" s="217"/>
      <c r="E13" s="217"/>
      <c r="F13" s="217"/>
      <c r="G13" s="218"/>
      <c r="H13" s="217"/>
      <c r="I13" s="218"/>
    </row>
    <row r="14" spans="1:9" ht="18.75" x14ac:dyDescent="0.2">
      <c r="A14" s="219" t="s">
        <v>229</v>
      </c>
      <c r="B14" s="216" t="s">
        <v>14</v>
      </c>
      <c r="C14" s="217"/>
      <c r="D14" s="217"/>
      <c r="E14" s="217"/>
      <c r="F14" s="217"/>
      <c r="G14" s="218"/>
      <c r="H14" s="217"/>
      <c r="I14" s="218"/>
    </row>
    <row r="15" spans="1:9" ht="18.75" x14ac:dyDescent="0.2">
      <c r="A15" s="219" t="s">
        <v>230</v>
      </c>
      <c r="B15" s="216" t="s">
        <v>14</v>
      </c>
      <c r="C15" s="217"/>
      <c r="D15" s="217"/>
      <c r="E15" s="217"/>
      <c r="F15" s="217"/>
      <c r="G15" s="218"/>
      <c r="H15" s="217"/>
      <c r="I15" s="218"/>
    </row>
    <row r="16" spans="1:9" ht="18.75" x14ac:dyDescent="0.25">
      <c r="A16" s="219" t="s">
        <v>59</v>
      </c>
      <c r="B16" s="216" t="s">
        <v>14</v>
      </c>
      <c r="C16" s="220">
        <f>'Приложение 2'!I21</f>
        <v>175752.95200000002</v>
      </c>
      <c r="D16" s="220">
        <f>'Приложение 2'!J21</f>
        <v>159759.43336800003</v>
      </c>
      <c r="E16" s="220">
        <f>'Приложение 2'!K21</f>
        <v>161037.50883494402</v>
      </c>
      <c r="F16" s="220">
        <f>'Приложение 2'!L21</f>
        <v>173115.32199756484</v>
      </c>
      <c r="G16" s="221">
        <v>173115.32</v>
      </c>
      <c r="H16" s="220">
        <f>'Приложение 2'!M21</f>
        <v>174154.01392955022</v>
      </c>
      <c r="I16" s="220">
        <f>'Приложение 2'!N21</f>
        <v>172412.47379025473</v>
      </c>
    </row>
    <row r="17" spans="1:9" ht="18.75" x14ac:dyDescent="0.2">
      <c r="A17" s="219" t="s">
        <v>60</v>
      </c>
      <c r="B17" s="216" t="s">
        <v>14</v>
      </c>
      <c r="C17" s="217"/>
      <c r="D17" s="217"/>
      <c r="E17" s="217"/>
      <c r="F17" s="217"/>
      <c r="G17" s="218"/>
      <c r="H17" s="217"/>
      <c r="I17" s="218"/>
    </row>
    <row r="18" spans="1:9" ht="40.5" customHeight="1" x14ac:dyDescent="0.2">
      <c r="A18" s="215" t="s">
        <v>231</v>
      </c>
      <c r="B18" s="216" t="s">
        <v>14</v>
      </c>
      <c r="C18" s="220">
        <f>'Приложение 2'!I126</f>
        <v>373.34999999999997</v>
      </c>
      <c r="D18" s="220">
        <f>'Приложение 2'!J126</f>
        <v>460.072</v>
      </c>
      <c r="E18" s="220">
        <f>'Приложение 2'!K126</f>
        <v>402.07</v>
      </c>
      <c r="F18" s="220">
        <f>'Приложение 2'!L126</f>
        <v>424.07900000000001</v>
      </c>
      <c r="G18" s="220">
        <v>424.08</v>
      </c>
      <c r="H18" s="220">
        <f>'Приложение 2'!M126</f>
        <v>441.04199999999997</v>
      </c>
      <c r="I18" s="220">
        <f>'Приложение 2'!N126</f>
        <v>458.68400000000003</v>
      </c>
    </row>
    <row r="19" spans="1:9" ht="37.5" customHeight="1" x14ac:dyDescent="0.2">
      <c r="A19" s="215" t="s">
        <v>232</v>
      </c>
      <c r="B19" s="216" t="s">
        <v>14</v>
      </c>
      <c r="C19" s="217"/>
      <c r="D19" s="217"/>
      <c r="E19" s="217"/>
      <c r="F19" s="217"/>
      <c r="G19" s="218"/>
      <c r="H19" s="217"/>
      <c r="I19" s="218"/>
    </row>
    <row r="20" spans="1:9" ht="18.75" x14ac:dyDescent="0.2">
      <c r="A20" s="219" t="s">
        <v>20</v>
      </c>
      <c r="B20" s="216" t="s">
        <v>14</v>
      </c>
      <c r="C20" s="217"/>
      <c r="D20" s="217"/>
      <c r="E20" s="217"/>
      <c r="F20" s="217"/>
      <c r="G20" s="218"/>
      <c r="H20" s="217"/>
      <c r="I20" s="218"/>
    </row>
    <row r="21" spans="1:9" ht="37.5" x14ac:dyDescent="0.2">
      <c r="A21" s="215" t="s">
        <v>233</v>
      </c>
      <c r="B21" s="216" t="s">
        <v>14</v>
      </c>
      <c r="C21" s="220">
        <f>'Приложение 2'!I139</f>
        <v>66.909999999999982</v>
      </c>
      <c r="D21" s="220">
        <f>'Приложение 2'!J139</f>
        <v>69.051119999999997</v>
      </c>
      <c r="E21" s="220">
        <f>'Приложение 2'!K139</f>
        <v>71.260755840000002</v>
      </c>
      <c r="F21" s="220">
        <f>'Приложение 2'!L139</f>
        <v>73.826143050239992</v>
      </c>
      <c r="G21" s="218">
        <v>73.83</v>
      </c>
      <c r="H21" s="220">
        <f>'Приложение 2'!M139</f>
        <v>76.631536486149116</v>
      </c>
      <c r="I21" s="220">
        <f>'Приложение 2'!N139</f>
        <v>79.620166409108947</v>
      </c>
    </row>
    <row r="22" spans="1:9" ht="18.75" x14ac:dyDescent="0.2">
      <c r="A22" s="219" t="s">
        <v>316</v>
      </c>
      <c r="B22" s="216" t="s">
        <v>14</v>
      </c>
      <c r="C22" s="217"/>
      <c r="D22" s="217"/>
      <c r="E22" s="217"/>
      <c r="F22" s="217"/>
      <c r="G22" s="218"/>
      <c r="H22" s="217"/>
      <c r="I22" s="218"/>
    </row>
    <row r="23" spans="1:9" ht="18.75" x14ac:dyDescent="0.2">
      <c r="A23" s="219" t="s">
        <v>317</v>
      </c>
      <c r="B23" s="216" t="s">
        <v>14</v>
      </c>
      <c r="C23" s="217">
        <f>'Приложение 2'!I160</f>
        <v>18.93</v>
      </c>
      <c r="D23" s="217">
        <f>'Приложение 2'!J160</f>
        <v>19.82</v>
      </c>
      <c r="E23" s="217">
        <f>'Приложение 2'!K160</f>
        <v>20.91</v>
      </c>
      <c r="F23" s="217">
        <f>'Приложение 2'!L160</f>
        <v>20.91</v>
      </c>
      <c r="G23" s="220">
        <v>20.91</v>
      </c>
      <c r="H23" s="220">
        <v>20.91</v>
      </c>
      <c r="I23" s="220">
        <v>20.91</v>
      </c>
    </row>
    <row r="24" spans="1:9" ht="18.75" x14ac:dyDescent="0.2">
      <c r="A24" s="219" t="s">
        <v>65</v>
      </c>
      <c r="B24" s="216" t="s">
        <v>14</v>
      </c>
      <c r="C24" s="217">
        <v>229.27</v>
      </c>
      <c r="D24" s="217">
        <v>242.1</v>
      </c>
      <c r="E24" s="217">
        <f>'Приложение 2'!K165</f>
        <v>254.94300000000001</v>
      </c>
      <c r="F24" s="217">
        <f>'Приложение 2'!L165</f>
        <v>255.94300000000001</v>
      </c>
      <c r="G24" s="217">
        <v>255.94300000000001</v>
      </c>
      <c r="H24" s="217">
        <f>'Приложение 2'!M165</f>
        <v>255.94300000000001</v>
      </c>
      <c r="I24" s="220">
        <f>'Приложение 2'!N165</f>
        <v>213.46799999999999</v>
      </c>
    </row>
    <row r="25" spans="1:9" ht="58.5" x14ac:dyDescent="0.2">
      <c r="A25" s="222" t="s">
        <v>106</v>
      </c>
      <c r="B25" s="223" t="s">
        <v>14</v>
      </c>
      <c r="C25" s="26">
        <v>66.25</v>
      </c>
      <c r="D25" s="26">
        <v>66.3</v>
      </c>
      <c r="E25" s="26">
        <v>68.400000000000006</v>
      </c>
      <c r="F25" s="26">
        <v>68.400000000000006</v>
      </c>
      <c r="G25" s="28">
        <v>68.400000000000006</v>
      </c>
      <c r="H25" s="26">
        <v>68.400000000000006</v>
      </c>
      <c r="I25" s="28">
        <v>68.400000000000006</v>
      </c>
    </row>
    <row r="26" spans="1:9" ht="44.25" customHeight="1" x14ac:dyDescent="0.2">
      <c r="A26" s="52" t="s">
        <v>175</v>
      </c>
      <c r="B26" s="224" t="s">
        <v>14</v>
      </c>
      <c r="C26" s="225">
        <v>25000</v>
      </c>
      <c r="D26" s="225">
        <f>C26*1.01</f>
        <v>25250</v>
      </c>
      <c r="E26" s="225">
        <f t="shared" ref="E26:F26" si="1">D26*1.01</f>
        <v>25502.5</v>
      </c>
      <c r="F26" s="225">
        <f t="shared" si="1"/>
        <v>25757.525000000001</v>
      </c>
      <c r="G26" s="226">
        <v>25757.53</v>
      </c>
      <c r="H26" s="225">
        <f>G26*1.01</f>
        <v>26015.105299999999</v>
      </c>
      <c r="I26" s="226">
        <f>H26*1.01</f>
        <v>26275.256353000001</v>
      </c>
    </row>
    <row r="27" spans="1:9" ht="18.75" x14ac:dyDescent="0.2">
      <c r="A27" s="402" t="s">
        <v>18</v>
      </c>
      <c r="B27" s="403"/>
      <c r="C27" s="403"/>
      <c r="D27" s="403"/>
      <c r="E27" s="403"/>
      <c r="F27" s="403"/>
      <c r="G27" s="403"/>
      <c r="H27" s="403"/>
      <c r="I27" s="404"/>
    </row>
    <row r="28" spans="1:9" ht="18.75" x14ac:dyDescent="0.2">
      <c r="A28" s="227" t="s">
        <v>90</v>
      </c>
      <c r="B28" s="228"/>
      <c r="C28" s="228"/>
      <c r="D28" s="228"/>
      <c r="E28" s="228"/>
      <c r="F28" s="228"/>
      <c r="G28" s="228"/>
      <c r="H28" s="228"/>
      <c r="I28" s="228"/>
    </row>
    <row r="29" spans="1:9" ht="58.5" customHeight="1" x14ac:dyDescent="0.2">
      <c r="A29" s="229" t="s">
        <v>608</v>
      </c>
      <c r="B29" s="230" t="s">
        <v>14</v>
      </c>
      <c r="C29" s="231">
        <f>C36++C42+C57</f>
        <v>176424.97500000001</v>
      </c>
      <c r="D29" s="231">
        <f t="shared" ref="D29:I29" si="2">D36++D42+D57</f>
        <v>160407.07435000001</v>
      </c>
      <c r="E29" s="231">
        <f t="shared" si="2"/>
        <v>161682.67696767999</v>
      </c>
      <c r="F29" s="231">
        <f t="shared" si="2"/>
        <v>173801.11552334222</v>
      </c>
      <c r="G29" s="231">
        <f t="shared" si="2"/>
        <v>174842.78745476453</v>
      </c>
      <c r="H29" s="231">
        <f t="shared" si="2"/>
        <v>174847.3922047675</v>
      </c>
      <c r="I29" s="231">
        <f t="shared" si="2"/>
        <v>173106.56839446997</v>
      </c>
    </row>
    <row r="30" spans="1:9" ht="18.75" x14ac:dyDescent="0.2">
      <c r="A30" s="229" t="s">
        <v>92</v>
      </c>
      <c r="B30" s="232" t="s">
        <v>16</v>
      </c>
      <c r="C30" s="231">
        <v>125.12</v>
      </c>
      <c r="D30" s="231">
        <f>D29/C29*100</f>
        <v>90.920842896534353</v>
      </c>
      <c r="E30" s="231">
        <f t="shared" ref="E30:I30" si="3">E29/D29*100</f>
        <v>100.79522840426394</v>
      </c>
      <c r="F30" s="231">
        <f t="shared" si="3"/>
        <v>107.49519910415924</v>
      </c>
      <c r="G30" s="231">
        <f t="shared" si="3"/>
        <v>100.5993470918099</v>
      </c>
      <c r="H30" s="231">
        <f t="shared" si="3"/>
        <v>100.00263365167645</v>
      </c>
      <c r="I30" s="231">
        <f t="shared" si="3"/>
        <v>99.004375307892033</v>
      </c>
    </row>
    <row r="31" spans="1:9" ht="18.75" x14ac:dyDescent="0.2">
      <c r="A31" s="36" t="s">
        <v>31</v>
      </c>
      <c r="B31" s="22"/>
      <c r="C31" s="25"/>
      <c r="D31" s="25"/>
      <c r="E31" s="25"/>
      <c r="F31" s="25"/>
      <c r="G31" s="25"/>
      <c r="H31" s="25"/>
      <c r="I31" s="25"/>
    </row>
    <row r="32" spans="1:9" ht="18.75" x14ac:dyDescent="0.2">
      <c r="A32" s="35" t="s">
        <v>234</v>
      </c>
      <c r="B32" s="22"/>
      <c r="C32" s="23"/>
      <c r="D32" s="23"/>
      <c r="E32" s="23"/>
      <c r="F32" s="23"/>
      <c r="G32" s="26"/>
      <c r="H32" s="23"/>
      <c r="I32" s="26"/>
    </row>
    <row r="33" spans="1:9" ht="37.5" x14ac:dyDescent="0.2">
      <c r="A33" s="37" t="s">
        <v>235</v>
      </c>
      <c r="B33" s="22" t="s">
        <v>14</v>
      </c>
      <c r="C33" s="23"/>
      <c r="D33" s="23"/>
      <c r="E33" s="23"/>
      <c r="F33" s="23"/>
      <c r="G33" s="26"/>
      <c r="H33" s="23"/>
      <c r="I33" s="26"/>
    </row>
    <row r="34" spans="1:9" ht="18.75" x14ac:dyDescent="0.2">
      <c r="A34" s="37" t="s">
        <v>610</v>
      </c>
      <c r="B34" s="22" t="s">
        <v>16</v>
      </c>
      <c r="C34" s="23"/>
      <c r="D34" s="23"/>
      <c r="E34" s="23"/>
      <c r="F34" s="23"/>
      <c r="G34" s="26"/>
      <c r="H34" s="23"/>
      <c r="I34" s="26"/>
    </row>
    <row r="35" spans="1:9" ht="18.75" x14ac:dyDescent="0.2">
      <c r="A35" s="35" t="s">
        <v>236</v>
      </c>
      <c r="B35" s="22"/>
      <c r="C35" s="23"/>
      <c r="D35" s="23"/>
      <c r="E35" s="23"/>
      <c r="F35" s="23"/>
      <c r="G35" s="26"/>
      <c r="H35" s="23"/>
      <c r="I35" s="26"/>
    </row>
    <row r="36" spans="1:9" ht="37.5" x14ac:dyDescent="0.2">
      <c r="A36" s="37" t="s">
        <v>237</v>
      </c>
      <c r="B36" s="22" t="s">
        <v>14</v>
      </c>
      <c r="C36" s="189">
        <f>'Приложение 2'!C21</f>
        <v>176257.97</v>
      </c>
      <c r="D36" s="189">
        <f>'Приложение 2'!D21</f>
        <v>160218.49473000001</v>
      </c>
      <c r="E36" s="189">
        <f>'Приложение 2'!E21</f>
        <v>161500.24268783999</v>
      </c>
      <c r="F36" s="189">
        <f>'Приложение 2'!F21</f>
        <v>173612.76088942797</v>
      </c>
      <c r="G36" s="189">
        <f>'Приложение 2'!G21</f>
        <v>174654.43745476453</v>
      </c>
      <c r="H36" s="189">
        <f>'Приложение 2'!G21</f>
        <v>174654.43745476453</v>
      </c>
      <c r="I36" s="201">
        <f>'Приложение 2'!H21</f>
        <v>172907.89308021689</v>
      </c>
    </row>
    <row r="37" spans="1:9" ht="18.75" x14ac:dyDescent="0.2">
      <c r="A37" s="37" t="s">
        <v>4</v>
      </c>
      <c r="B37" s="22" t="s">
        <v>16</v>
      </c>
      <c r="C37" s="184">
        <v>125.12</v>
      </c>
      <c r="D37" s="184">
        <f>D36/C36*100</f>
        <v>90.9</v>
      </c>
      <c r="E37" s="184">
        <f>E36/D36*100</f>
        <v>100.79999999999998</v>
      </c>
      <c r="F37" s="184">
        <f t="shared" ref="F37:I37" si="4">F36/E36*100</f>
        <v>107.5</v>
      </c>
      <c r="G37" s="184">
        <f t="shared" si="4"/>
        <v>100.6</v>
      </c>
      <c r="H37" s="184">
        <f t="shared" si="4"/>
        <v>100</v>
      </c>
      <c r="I37" s="184">
        <f t="shared" si="4"/>
        <v>99.000000000000014</v>
      </c>
    </row>
    <row r="38" spans="1:9" ht="37.5" customHeight="1" x14ac:dyDescent="0.2">
      <c r="A38" s="35" t="s">
        <v>238</v>
      </c>
      <c r="B38" s="22"/>
      <c r="C38" s="184"/>
      <c r="D38" s="184"/>
      <c r="E38" s="184"/>
      <c r="F38" s="184"/>
      <c r="G38" s="210"/>
      <c r="H38" s="184"/>
      <c r="I38" s="210"/>
    </row>
    <row r="39" spans="1:9" ht="37.5" x14ac:dyDescent="0.2">
      <c r="A39" s="37" t="s">
        <v>237</v>
      </c>
      <c r="B39" s="22" t="s">
        <v>14</v>
      </c>
      <c r="C39" s="184"/>
      <c r="D39" s="184"/>
      <c r="E39" s="184"/>
      <c r="F39" s="184"/>
      <c r="G39" s="210"/>
      <c r="H39" s="184"/>
      <c r="I39" s="210"/>
    </row>
    <row r="40" spans="1:9" ht="18.75" x14ac:dyDescent="0.2">
      <c r="A40" s="37" t="s">
        <v>4</v>
      </c>
      <c r="B40" s="22" t="s">
        <v>16</v>
      </c>
      <c r="C40" s="184"/>
      <c r="D40" s="184"/>
      <c r="E40" s="184"/>
      <c r="F40" s="184"/>
      <c r="G40" s="210"/>
      <c r="H40" s="184"/>
      <c r="I40" s="210"/>
    </row>
    <row r="41" spans="1:9" ht="37.5" x14ac:dyDescent="0.2">
      <c r="A41" s="143" t="s">
        <v>239</v>
      </c>
      <c r="B41" s="22"/>
      <c r="C41" s="184"/>
      <c r="D41" s="184"/>
      <c r="E41" s="184"/>
      <c r="F41" s="205"/>
      <c r="G41" s="210"/>
      <c r="H41" s="205"/>
      <c r="I41" s="210"/>
    </row>
    <row r="42" spans="1:9" ht="37.5" x14ac:dyDescent="0.2">
      <c r="A42" s="37" t="s">
        <v>240</v>
      </c>
      <c r="B42" s="22" t="s">
        <v>14</v>
      </c>
      <c r="C42" s="189">
        <f>'Приложение 2'!C126</f>
        <v>97.9</v>
      </c>
      <c r="D42" s="189">
        <f>'Приложение 2'!D126</f>
        <v>116.434</v>
      </c>
      <c r="E42" s="189">
        <f>'Приложение 2'!E126</f>
        <v>107.98</v>
      </c>
      <c r="F42" s="211">
        <f>'Приложение 2'!F126</f>
        <v>111.22</v>
      </c>
      <c r="G42" s="210">
        <v>111.22</v>
      </c>
      <c r="H42" s="211">
        <f>'Приложение 2'!G126</f>
        <v>112.889</v>
      </c>
      <c r="I42" s="201">
        <f>'Приложение 2'!H126</f>
        <v>115.48699999999999</v>
      </c>
    </row>
    <row r="43" spans="1:9" ht="18.75" x14ac:dyDescent="0.2">
      <c r="A43" s="37" t="s">
        <v>4</v>
      </c>
      <c r="B43" s="22" t="s">
        <v>16</v>
      </c>
      <c r="C43" s="184">
        <v>172.39</v>
      </c>
      <c r="D43" s="189">
        <f>D42/C42*100</f>
        <v>118.93156281920325</v>
      </c>
      <c r="E43" s="189">
        <f t="shared" ref="E43:I43" si="5">E42/D42*100</f>
        <v>92.739234244292916</v>
      </c>
      <c r="F43" s="189">
        <f t="shared" si="5"/>
        <v>103.00055565845527</v>
      </c>
      <c r="G43" s="189">
        <f t="shared" si="5"/>
        <v>100</v>
      </c>
      <c r="H43" s="189">
        <f t="shared" si="5"/>
        <v>101.50062938320445</v>
      </c>
      <c r="I43" s="189">
        <f t="shared" si="5"/>
        <v>102.30137568762237</v>
      </c>
    </row>
    <row r="44" spans="1:9" ht="56.25" x14ac:dyDescent="0.2">
      <c r="A44" s="143" t="s">
        <v>241</v>
      </c>
      <c r="B44" s="22"/>
      <c r="C44" s="23"/>
      <c r="D44" s="23"/>
      <c r="E44" s="23"/>
      <c r="F44" s="39"/>
      <c r="G44" s="26"/>
      <c r="H44" s="39"/>
      <c r="I44" s="26"/>
    </row>
    <row r="45" spans="1:9" ht="37.5" x14ac:dyDescent="0.2">
      <c r="A45" s="37" t="s">
        <v>240</v>
      </c>
      <c r="B45" s="22" t="s">
        <v>14</v>
      </c>
      <c r="C45" s="23"/>
      <c r="D45" s="23"/>
      <c r="E45" s="23"/>
      <c r="F45" s="39"/>
      <c r="G45" s="26"/>
      <c r="H45" s="39"/>
      <c r="I45" s="26"/>
    </row>
    <row r="46" spans="1:9" ht="37.5" x14ac:dyDescent="0.2">
      <c r="A46" s="38" t="s">
        <v>242</v>
      </c>
      <c r="B46" s="27"/>
      <c r="C46" s="23"/>
      <c r="D46" s="23"/>
      <c r="E46" s="23"/>
      <c r="F46" s="39"/>
      <c r="G46" s="23"/>
      <c r="H46" s="39"/>
      <c r="I46" s="23"/>
    </row>
    <row r="47" spans="1:9" ht="18.75" x14ac:dyDescent="0.2">
      <c r="A47" s="40" t="s">
        <v>19</v>
      </c>
      <c r="B47" s="22" t="s">
        <v>14</v>
      </c>
      <c r="C47" s="23"/>
      <c r="D47" s="23"/>
      <c r="E47" s="23"/>
      <c r="F47" s="23"/>
      <c r="G47" s="24"/>
      <c r="H47" s="23"/>
      <c r="I47" s="24"/>
    </row>
    <row r="48" spans="1:9" ht="18.75" x14ac:dyDescent="0.2">
      <c r="A48" s="40" t="s">
        <v>243</v>
      </c>
      <c r="B48" s="22" t="s">
        <v>16</v>
      </c>
      <c r="C48" s="23"/>
      <c r="D48" s="23"/>
      <c r="E48" s="23"/>
      <c r="F48" s="23"/>
      <c r="G48" s="26"/>
      <c r="H48" s="23"/>
      <c r="I48" s="26"/>
    </row>
    <row r="49" spans="1:9" ht="18.75" x14ac:dyDescent="0.2">
      <c r="A49" s="41" t="s">
        <v>244</v>
      </c>
      <c r="B49" s="27"/>
      <c r="C49" s="23"/>
      <c r="D49" s="23"/>
      <c r="E49" s="23"/>
      <c r="F49" s="39"/>
      <c r="G49" s="23"/>
      <c r="H49" s="39"/>
      <c r="I49" s="23"/>
    </row>
    <row r="50" spans="1:9" ht="18.75" x14ac:dyDescent="0.2">
      <c r="A50" s="42" t="s">
        <v>245</v>
      </c>
      <c r="B50" s="22" t="s">
        <v>14</v>
      </c>
      <c r="C50" s="23"/>
      <c r="D50" s="23"/>
      <c r="E50" s="23"/>
      <c r="F50" s="23"/>
      <c r="G50" s="28"/>
      <c r="H50" s="23"/>
      <c r="I50" s="28"/>
    </row>
    <row r="51" spans="1:9" ht="18.75" x14ac:dyDescent="0.2">
      <c r="A51" s="42" t="s">
        <v>21</v>
      </c>
      <c r="B51" s="22" t="s">
        <v>22</v>
      </c>
      <c r="C51" s="23"/>
      <c r="D51" s="23"/>
      <c r="E51" s="23"/>
      <c r="F51" s="23"/>
      <c r="G51" s="28"/>
      <c r="H51" s="23"/>
      <c r="I51" s="28"/>
    </row>
    <row r="52" spans="1:9" ht="18.75" x14ac:dyDescent="0.2">
      <c r="A52" s="42" t="s">
        <v>23</v>
      </c>
      <c r="B52" s="22" t="s">
        <v>22</v>
      </c>
      <c r="C52" s="23"/>
      <c r="D52" s="23"/>
      <c r="E52" s="23"/>
      <c r="F52" s="23"/>
      <c r="G52" s="28"/>
      <c r="H52" s="23"/>
      <c r="I52" s="28"/>
    </row>
    <row r="53" spans="1:9" ht="18.75" x14ac:dyDescent="0.2">
      <c r="A53" s="41" t="s">
        <v>246</v>
      </c>
      <c r="B53" s="27"/>
      <c r="C53" s="23"/>
      <c r="D53" s="23"/>
      <c r="E53" s="23"/>
      <c r="F53" s="39"/>
      <c r="G53" s="26"/>
      <c r="H53" s="39"/>
      <c r="I53" s="26"/>
    </row>
    <row r="54" spans="1:9" ht="18.75" x14ac:dyDescent="0.2">
      <c r="A54" s="42" t="s">
        <v>247</v>
      </c>
      <c r="B54" s="22" t="s">
        <v>248</v>
      </c>
      <c r="C54" s="23"/>
      <c r="D54" s="23"/>
      <c r="E54" s="23"/>
      <c r="F54" s="23"/>
      <c r="G54" s="28"/>
      <c r="H54" s="23"/>
      <c r="I54" s="28"/>
    </row>
    <row r="55" spans="1:9" ht="18.75" x14ac:dyDescent="0.2">
      <c r="A55" s="42" t="s">
        <v>249</v>
      </c>
      <c r="B55" s="22" t="s">
        <v>250</v>
      </c>
      <c r="C55" s="23"/>
      <c r="D55" s="23"/>
      <c r="E55" s="23"/>
      <c r="F55" s="23"/>
      <c r="G55" s="26"/>
      <c r="H55" s="23"/>
      <c r="I55" s="26"/>
    </row>
    <row r="56" spans="1:9" ht="37.5" x14ac:dyDescent="0.2">
      <c r="A56" s="41" t="s">
        <v>251</v>
      </c>
      <c r="B56" s="22"/>
      <c r="C56" s="23"/>
      <c r="D56" s="23"/>
      <c r="E56" s="23"/>
      <c r="F56" s="23"/>
      <c r="G56" s="26"/>
      <c r="H56" s="23"/>
      <c r="I56" s="26"/>
    </row>
    <row r="57" spans="1:9" ht="18.75" x14ac:dyDescent="0.2">
      <c r="A57" s="42" t="s">
        <v>25</v>
      </c>
      <c r="B57" s="22" t="s">
        <v>14</v>
      </c>
      <c r="C57" s="189">
        <f>'Приложение 2'!C139</f>
        <v>69.10499999999999</v>
      </c>
      <c r="D57" s="189">
        <f>'Приложение 2'!D139</f>
        <v>72.145619999999994</v>
      </c>
      <c r="E57" s="189">
        <f>'Приложение 2'!E139</f>
        <v>74.454279840000012</v>
      </c>
      <c r="F57" s="189">
        <f>'Приложение 2'!F139</f>
        <v>77.134633914239998</v>
      </c>
      <c r="G57" s="210">
        <v>77.13</v>
      </c>
      <c r="H57" s="189">
        <f>'Приложение 2'!G139</f>
        <v>80.065750002981133</v>
      </c>
      <c r="I57" s="201">
        <f>'Приложение 2'!H139</f>
        <v>83.188314253097374</v>
      </c>
    </row>
    <row r="58" spans="1:9" ht="18.75" x14ac:dyDescent="0.2">
      <c r="A58" s="42" t="s">
        <v>26</v>
      </c>
      <c r="B58" s="22" t="s">
        <v>16</v>
      </c>
      <c r="C58" s="189">
        <v>86.47</v>
      </c>
      <c r="D58" s="189">
        <f>D57/C57*100</f>
        <v>104.4</v>
      </c>
      <c r="E58" s="189">
        <f t="shared" ref="E58:I58" si="6">E57/D57*100</f>
        <v>103.20000000000003</v>
      </c>
      <c r="F58" s="189">
        <f t="shared" si="6"/>
        <v>103.59999999999998</v>
      </c>
      <c r="G58" s="189">
        <f t="shared" si="6"/>
        <v>99.993992433742335</v>
      </c>
      <c r="H58" s="189">
        <f t="shared" si="6"/>
        <v>103.80623622842103</v>
      </c>
      <c r="I58" s="189">
        <f t="shared" si="6"/>
        <v>103.89999999999998</v>
      </c>
    </row>
    <row r="59" spans="1:9" ht="18.75" x14ac:dyDescent="0.2">
      <c r="A59" s="38" t="s">
        <v>27</v>
      </c>
      <c r="B59" s="27"/>
      <c r="C59" s="23"/>
      <c r="D59" s="23"/>
      <c r="E59" s="23"/>
      <c r="F59" s="23"/>
      <c r="G59" s="26"/>
      <c r="H59" s="23"/>
      <c r="I59" s="26"/>
    </row>
    <row r="60" spans="1:9" ht="18.75" x14ac:dyDescent="0.2">
      <c r="A60" s="40" t="s">
        <v>252</v>
      </c>
      <c r="B60" s="22" t="s">
        <v>28</v>
      </c>
      <c r="C60" s="23">
        <f>C68+C71+C73+C72</f>
        <v>17</v>
      </c>
      <c r="D60" s="23">
        <f t="shared" ref="D60:I60" si="7">D68+D71+D73+D72</f>
        <v>17</v>
      </c>
      <c r="E60" s="23">
        <f t="shared" si="7"/>
        <v>16</v>
      </c>
      <c r="F60" s="23">
        <f t="shared" si="7"/>
        <v>16</v>
      </c>
      <c r="G60" s="23">
        <f t="shared" si="7"/>
        <v>16</v>
      </c>
      <c r="H60" s="23">
        <f t="shared" si="7"/>
        <v>16</v>
      </c>
      <c r="I60" s="23">
        <f t="shared" si="7"/>
        <v>16</v>
      </c>
    </row>
    <row r="61" spans="1:9" ht="18.75" x14ac:dyDescent="0.2">
      <c r="A61" s="40" t="s">
        <v>91</v>
      </c>
      <c r="B61" s="22"/>
      <c r="C61" s="23"/>
      <c r="D61" s="23"/>
      <c r="E61" s="23"/>
      <c r="F61" s="23"/>
      <c r="G61" s="28"/>
      <c r="H61" s="23"/>
      <c r="I61" s="28"/>
    </row>
    <row r="62" spans="1:9" ht="37.5" x14ac:dyDescent="0.2">
      <c r="A62" s="40" t="s">
        <v>609</v>
      </c>
      <c r="B62" s="22" t="s">
        <v>28</v>
      </c>
      <c r="C62" s="23"/>
      <c r="D62" s="23"/>
      <c r="E62" s="23"/>
      <c r="F62" s="23"/>
      <c r="G62" s="28"/>
      <c r="H62" s="23"/>
      <c r="I62" s="28"/>
    </row>
    <row r="63" spans="1:9" ht="37.5" x14ac:dyDescent="0.2">
      <c r="A63" s="40" t="s">
        <v>228</v>
      </c>
      <c r="B63" s="22" t="s">
        <v>28</v>
      </c>
      <c r="C63" s="23"/>
      <c r="D63" s="23"/>
      <c r="E63" s="23"/>
      <c r="F63" s="23"/>
      <c r="G63" s="28"/>
      <c r="H63" s="23"/>
      <c r="I63" s="28"/>
    </row>
    <row r="64" spans="1:9" ht="18.75" x14ac:dyDescent="0.2">
      <c r="A64" s="40" t="s">
        <v>229</v>
      </c>
      <c r="B64" s="22" t="s">
        <v>28</v>
      </c>
      <c r="C64" s="23"/>
      <c r="D64" s="23"/>
      <c r="E64" s="23"/>
      <c r="F64" s="23"/>
      <c r="G64" s="28"/>
      <c r="H64" s="23"/>
      <c r="I64" s="28"/>
    </row>
    <row r="65" spans="1:9" ht="18.75" x14ac:dyDescent="0.2">
      <c r="A65" s="40" t="s">
        <v>230</v>
      </c>
      <c r="B65" s="22" t="s">
        <v>28</v>
      </c>
      <c r="C65" s="23"/>
      <c r="D65" s="23"/>
      <c r="E65" s="23"/>
      <c r="F65" s="23"/>
      <c r="G65" s="28"/>
      <c r="H65" s="23"/>
      <c r="I65" s="28"/>
    </row>
    <row r="66" spans="1:9" ht="20.25" customHeight="1" x14ac:dyDescent="0.2">
      <c r="A66" s="40" t="s">
        <v>59</v>
      </c>
      <c r="B66" s="22" t="s">
        <v>28</v>
      </c>
      <c r="C66" s="23"/>
      <c r="D66" s="23"/>
      <c r="E66" s="23"/>
      <c r="F66" s="23"/>
      <c r="G66" s="28"/>
      <c r="H66" s="23"/>
      <c r="I66" s="28"/>
    </row>
    <row r="67" spans="1:9" ht="18.75" x14ac:dyDescent="0.2">
      <c r="A67" s="40" t="s">
        <v>60</v>
      </c>
      <c r="B67" s="22" t="s">
        <v>28</v>
      </c>
      <c r="C67" s="23"/>
      <c r="D67" s="23"/>
      <c r="E67" s="23"/>
      <c r="F67" s="23"/>
      <c r="G67" s="28"/>
      <c r="H67" s="23"/>
      <c r="I67" s="28"/>
    </row>
    <row r="68" spans="1:9" ht="37.5" x14ac:dyDescent="0.2">
      <c r="A68" s="40" t="s">
        <v>231</v>
      </c>
      <c r="B68" s="22" t="s">
        <v>28</v>
      </c>
      <c r="C68" s="23">
        <v>3</v>
      </c>
      <c r="D68" s="23">
        <v>3</v>
      </c>
      <c r="E68" s="23">
        <v>2</v>
      </c>
      <c r="F68" s="23">
        <v>2</v>
      </c>
      <c r="G68" s="209">
        <v>2</v>
      </c>
      <c r="H68" s="208">
        <v>2</v>
      </c>
      <c r="I68" s="209">
        <v>2</v>
      </c>
    </row>
    <row r="69" spans="1:9" ht="56.25" x14ac:dyDescent="0.2">
      <c r="A69" s="40" t="s">
        <v>232</v>
      </c>
      <c r="B69" s="22" t="s">
        <v>28</v>
      </c>
      <c r="C69" s="23"/>
      <c r="D69" s="23"/>
      <c r="E69" s="23"/>
      <c r="F69" s="23"/>
      <c r="G69" s="28"/>
      <c r="H69" s="23"/>
      <c r="I69" s="28"/>
    </row>
    <row r="70" spans="1:9" ht="18.75" x14ac:dyDescent="0.2">
      <c r="A70" s="40" t="s">
        <v>20</v>
      </c>
      <c r="B70" s="22" t="s">
        <v>28</v>
      </c>
      <c r="C70" s="23"/>
      <c r="D70" s="23"/>
      <c r="E70" s="23"/>
      <c r="F70" s="23"/>
      <c r="G70" s="28"/>
      <c r="H70" s="23"/>
      <c r="I70" s="28"/>
    </row>
    <row r="71" spans="1:9" ht="37.5" x14ac:dyDescent="0.2">
      <c r="A71" s="40" t="s">
        <v>233</v>
      </c>
      <c r="B71" s="22" t="s">
        <v>28</v>
      </c>
      <c r="C71" s="23">
        <v>11</v>
      </c>
      <c r="D71" s="23">
        <v>11</v>
      </c>
      <c r="E71" s="23">
        <v>11</v>
      </c>
      <c r="F71" s="23">
        <v>11</v>
      </c>
      <c r="G71" s="209">
        <v>11</v>
      </c>
      <c r="H71" s="208">
        <v>11</v>
      </c>
      <c r="I71" s="209">
        <v>11</v>
      </c>
    </row>
    <row r="72" spans="1:9" ht="18.75" x14ac:dyDescent="0.2">
      <c r="A72" s="34" t="s">
        <v>316</v>
      </c>
      <c r="B72" s="22" t="s">
        <v>28</v>
      </c>
      <c r="C72" s="23">
        <v>1</v>
      </c>
      <c r="D72" s="23">
        <v>1</v>
      </c>
      <c r="E72" s="23">
        <v>1</v>
      </c>
      <c r="F72" s="23">
        <v>1</v>
      </c>
      <c r="G72" s="28">
        <v>1</v>
      </c>
      <c r="H72" s="23">
        <v>1</v>
      </c>
      <c r="I72" s="28">
        <v>1</v>
      </c>
    </row>
    <row r="73" spans="1:9" ht="18.75" x14ac:dyDescent="0.2">
      <c r="A73" s="34" t="s">
        <v>317</v>
      </c>
      <c r="B73" s="22" t="s">
        <v>28</v>
      </c>
      <c r="C73" s="23">
        <v>2</v>
      </c>
      <c r="D73" s="23">
        <v>2</v>
      </c>
      <c r="E73" s="23">
        <v>2</v>
      </c>
      <c r="F73" s="23">
        <v>2</v>
      </c>
      <c r="G73" s="28">
        <v>2</v>
      </c>
      <c r="H73" s="23">
        <v>2</v>
      </c>
      <c r="I73" s="28">
        <v>2</v>
      </c>
    </row>
    <row r="74" spans="1:9" ht="18.75" x14ac:dyDescent="0.2">
      <c r="A74" s="40" t="s">
        <v>65</v>
      </c>
      <c r="B74" s="22" t="s">
        <v>28</v>
      </c>
      <c r="C74" s="23"/>
      <c r="D74" s="23"/>
      <c r="E74" s="23"/>
      <c r="F74" s="23"/>
      <c r="G74" s="28"/>
      <c r="H74" s="23"/>
      <c r="I74" s="28"/>
    </row>
    <row r="75" spans="1:9" ht="37.5" x14ac:dyDescent="0.2">
      <c r="A75" s="165" t="s">
        <v>100</v>
      </c>
      <c r="B75" s="22" t="s">
        <v>16</v>
      </c>
      <c r="C75" s="23"/>
      <c r="D75" s="23"/>
      <c r="E75" s="23"/>
      <c r="F75" s="23"/>
      <c r="G75" s="28"/>
      <c r="H75" s="23"/>
      <c r="I75" s="28"/>
    </row>
    <row r="76" spans="1:9" ht="19.5" x14ac:dyDescent="0.2">
      <c r="A76" s="58" t="s">
        <v>98</v>
      </c>
      <c r="B76" s="22" t="s">
        <v>28</v>
      </c>
      <c r="C76" s="184">
        <v>51</v>
      </c>
      <c r="D76" s="184">
        <v>57</v>
      </c>
      <c r="E76" s="184">
        <v>59</v>
      </c>
      <c r="F76" s="184">
        <v>60</v>
      </c>
      <c r="G76" s="202">
        <v>60</v>
      </c>
      <c r="H76" s="184">
        <v>61</v>
      </c>
      <c r="I76" s="202">
        <v>61</v>
      </c>
    </row>
    <row r="77" spans="1:9" ht="37.5" x14ac:dyDescent="0.2">
      <c r="A77" s="40" t="s">
        <v>107</v>
      </c>
      <c r="B77" s="22"/>
      <c r="C77" s="23"/>
      <c r="D77" s="23"/>
      <c r="E77" s="23"/>
      <c r="F77" s="23"/>
      <c r="G77" s="28"/>
      <c r="H77" s="23"/>
      <c r="I77" s="28"/>
    </row>
    <row r="78" spans="1:9" ht="18.75" x14ac:dyDescent="0.2">
      <c r="A78" s="40" t="s">
        <v>89</v>
      </c>
      <c r="B78" s="22" t="s">
        <v>28</v>
      </c>
      <c r="C78" s="184">
        <v>36</v>
      </c>
      <c r="D78" s="184">
        <v>37</v>
      </c>
      <c r="E78" s="184">
        <v>40</v>
      </c>
      <c r="F78" s="184">
        <v>40</v>
      </c>
      <c r="G78" s="202">
        <v>44</v>
      </c>
      <c r="H78" s="184">
        <v>45</v>
      </c>
      <c r="I78" s="202">
        <v>45</v>
      </c>
    </row>
    <row r="79" spans="1:9" ht="39" x14ac:dyDescent="0.2">
      <c r="A79" s="53" t="s">
        <v>5</v>
      </c>
      <c r="B79" s="29" t="s">
        <v>14</v>
      </c>
      <c r="C79" s="186">
        <v>40.4</v>
      </c>
      <c r="D79" s="186">
        <v>22.2</v>
      </c>
      <c r="E79" s="186">
        <v>61.4</v>
      </c>
      <c r="F79" s="186">
        <v>15.6</v>
      </c>
      <c r="G79" s="188">
        <v>15.6</v>
      </c>
      <c r="H79" s="188">
        <v>0</v>
      </c>
      <c r="I79" s="188">
        <v>0</v>
      </c>
    </row>
    <row r="80" spans="1:9" ht="18.75" x14ac:dyDescent="0.2">
      <c r="A80" s="405" t="s">
        <v>161</v>
      </c>
      <c r="B80" s="406"/>
      <c r="C80" s="406"/>
      <c r="D80" s="406"/>
      <c r="E80" s="406"/>
      <c r="F80" s="406"/>
      <c r="G80" s="406"/>
      <c r="H80" s="406"/>
      <c r="I80" s="407"/>
    </row>
    <row r="81" spans="1:10" ht="19.5" x14ac:dyDescent="0.2">
      <c r="A81" s="51" t="s">
        <v>162</v>
      </c>
      <c r="B81" s="203" t="s">
        <v>30</v>
      </c>
      <c r="C81" s="204">
        <v>3.3490000000000002</v>
      </c>
      <c r="D81" s="204">
        <v>3.3180000000000001</v>
      </c>
      <c r="E81" s="204">
        <v>3301</v>
      </c>
      <c r="F81" s="204">
        <v>3310</v>
      </c>
      <c r="G81" s="204">
        <v>3310</v>
      </c>
      <c r="H81" s="204">
        <v>3310</v>
      </c>
      <c r="I81" s="204">
        <v>3310</v>
      </c>
    </row>
    <row r="82" spans="1:10" ht="58.5" x14ac:dyDescent="0.2">
      <c r="A82" s="234" t="s">
        <v>668</v>
      </c>
      <c r="B82" s="235" t="s">
        <v>30</v>
      </c>
      <c r="C82" s="236">
        <f>SUM(C84:C99)</f>
        <v>5.1449999999999996</v>
      </c>
      <c r="D82" s="233">
        <f t="shared" ref="D82:I82" si="8">SUM(D84:D99)</f>
        <v>6.4169999999999998</v>
      </c>
      <c r="E82" s="381">
        <f t="shared" si="8"/>
        <v>6.718</v>
      </c>
      <c r="F82" s="233">
        <f t="shared" si="8"/>
        <v>6.718</v>
      </c>
      <c r="G82" s="233">
        <f t="shared" si="8"/>
        <v>6.718</v>
      </c>
      <c r="H82" s="233">
        <f t="shared" si="8"/>
        <v>6.718</v>
      </c>
      <c r="I82" s="233">
        <f t="shared" si="8"/>
        <v>6.718</v>
      </c>
      <c r="J82" t="s">
        <v>672</v>
      </c>
    </row>
    <row r="83" spans="1:10" ht="19.5" x14ac:dyDescent="0.2">
      <c r="A83" s="33" t="s">
        <v>31</v>
      </c>
      <c r="B83" s="22"/>
      <c r="C83" s="184"/>
      <c r="D83" s="184"/>
      <c r="E83" s="184"/>
      <c r="F83" s="205"/>
      <c r="G83" s="185"/>
      <c r="H83" s="205"/>
      <c r="I83" s="185"/>
    </row>
    <row r="84" spans="1:10" ht="37.5" x14ac:dyDescent="0.3">
      <c r="A84" s="237" t="s">
        <v>609</v>
      </c>
      <c r="B84" s="216" t="s">
        <v>30</v>
      </c>
      <c r="C84" s="238"/>
      <c r="D84" s="238"/>
      <c r="E84" s="238">
        <v>0.22700000000000001</v>
      </c>
      <c r="F84" s="238">
        <v>0.22700000000000001</v>
      </c>
      <c r="G84" s="239">
        <v>0.22700000000000001</v>
      </c>
      <c r="H84" s="238">
        <v>0.22700000000000001</v>
      </c>
      <c r="I84" s="239">
        <v>0.22700000000000001</v>
      </c>
    </row>
    <row r="85" spans="1:10" ht="37.5" x14ac:dyDescent="0.2">
      <c r="A85" s="215" t="s">
        <v>228</v>
      </c>
      <c r="B85" s="216" t="s">
        <v>30</v>
      </c>
      <c r="C85" s="238"/>
      <c r="D85" s="238"/>
      <c r="E85" s="238"/>
      <c r="F85" s="238"/>
      <c r="G85" s="239"/>
      <c r="H85" s="238"/>
      <c r="I85" s="239"/>
    </row>
    <row r="86" spans="1:10" ht="18.75" x14ac:dyDescent="0.3">
      <c r="A86" s="240" t="s">
        <v>229</v>
      </c>
      <c r="B86" s="216" t="s">
        <v>30</v>
      </c>
      <c r="C86" s="238"/>
      <c r="D86" s="238"/>
      <c r="E86" s="238"/>
      <c r="F86" s="238"/>
      <c r="G86" s="239"/>
      <c r="H86" s="238"/>
      <c r="I86" s="239"/>
    </row>
    <row r="87" spans="1:10" ht="18.75" x14ac:dyDescent="0.3">
      <c r="A87" s="240" t="s">
        <v>230</v>
      </c>
      <c r="B87" s="216" t="s">
        <v>30</v>
      </c>
      <c r="C87" s="238"/>
      <c r="D87" s="238"/>
      <c r="E87" s="238"/>
      <c r="F87" s="238"/>
      <c r="G87" s="239"/>
      <c r="H87" s="238"/>
      <c r="I87" s="239"/>
    </row>
    <row r="88" spans="1:10" ht="18.75" x14ac:dyDescent="0.3">
      <c r="A88" s="240" t="s">
        <v>59</v>
      </c>
      <c r="B88" s="216" t="s">
        <v>30</v>
      </c>
      <c r="C88" s="241">
        <v>2.14</v>
      </c>
      <c r="D88" s="238">
        <v>3.2530000000000001</v>
      </c>
      <c r="E88" s="241">
        <v>3.4929999999999999</v>
      </c>
      <c r="F88" s="241">
        <v>3.4929999999999999</v>
      </c>
      <c r="G88" s="241">
        <v>3.4929999999999999</v>
      </c>
      <c r="H88" s="241">
        <v>3.4929999999999999</v>
      </c>
      <c r="I88" s="241">
        <v>3.4929999999999999</v>
      </c>
    </row>
    <row r="89" spans="1:10" ht="18.75" x14ac:dyDescent="0.3">
      <c r="A89" s="240" t="s">
        <v>60</v>
      </c>
      <c r="B89" s="216" t="s">
        <v>30</v>
      </c>
      <c r="C89" s="238"/>
      <c r="D89" s="238"/>
      <c r="E89" s="238"/>
      <c r="F89" s="238"/>
      <c r="G89" s="239"/>
      <c r="H89" s="238"/>
      <c r="I89" s="239"/>
    </row>
    <row r="90" spans="1:10" ht="37.5" x14ac:dyDescent="0.2">
      <c r="A90" s="215" t="s">
        <v>231</v>
      </c>
      <c r="B90" s="216" t="s">
        <v>30</v>
      </c>
      <c r="C90" s="238">
        <v>0.13200000000000001</v>
      </c>
      <c r="D90" s="241">
        <v>0.14299999999999999</v>
      </c>
      <c r="E90" s="241">
        <v>0.16900000000000001</v>
      </c>
      <c r="F90" s="241">
        <v>0.16900000000000001</v>
      </c>
      <c r="G90" s="241">
        <v>0.16900000000000001</v>
      </c>
      <c r="H90" s="241">
        <v>0.16900000000000001</v>
      </c>
      <c r="I90" s="241">
        <v>0.16900000000000001</v>
      </c>
    </row>
    <row r="91" spans="1:10" ht="18.75" x14ac:dyDescent="0.3">
      <c r="A91" s="240" t="s">
        <v>232</v>
      </c>
      <c r="B91" s="216" t="s">
        <v>30</v>
      </c>
      <c r="C91" s="238"/>
      <c r="D91" s="238"/>
      <c r="E91" s="238"/>
      <c r="F91" s="238"/>
      <c r="G91" s="239"/>
      <c r="H91" s="238"/>
      <c r="I91" s="239"/>
    </row>
    <row r="92" spans="1:10" ht="18.75" x14ac:dyDescent="0.3">
      <c r="A92" s="240" t="s">
        <v>20</v>
      </c>
      <c r="B92" s="216" t="s">
        <v>30</v>
      </c>
      <c r="C92" s="238"/>
      <c r="D92" s="238"/>
      <c r="E92" s="238"/>
      <c r="F92" s="238"/>
      <c r="G92" s="239"/>
      <c r="H92" s="238"/>
      <c r="I92" s="239"/>
    </row>
    <row r="93" spans="1:10" ht="37.5" x14ac:dyDescent="0.2">
      <c r="A93" s="215" t="s">
        <v>233</v>
      </c>
      <c r="B93" s="216" t="s">
        <v>30</v>
      </c>
      <c r="C93" s="238">
        <v>5.8000000000000003E-2</v>
      </c>
      <c r="D93" s="241">
        <v>0.06</v>
      </c>
      <c r="E93" s="241">
        <v>5.8999999999999997E-2</v>
      </c>
      <c r="F93" s="238">
        <v>5.8999999999999997E-2</v>
      </c>
      <c r="G93" s="241">
        <v>5.8999999999999997E-2</v>
      </c>
      <c r="H93" s="241">
        <v>5.8999999999999997E-2</v>
      </c>
      <c r="I93" s="241">
        <v>5.8999999999999997E-2</v>
      </c>
    </row>
    <row r="94" spans="1:10" ht="18.75" x14ac:dyDescent="0.2">
      <c r="A94" s="219" t="s">
        <v>316</v>
      </c>
      <c r="B94" s="216" t="s">
        <v>30</v>
      </c>
      <c r="C94" s="238">
        <v>0.159</v>
      </c>
      <c r="D94" s="238">
        <v>0.16600000000000001</v>
      </c>
      <c r="E94" s="241">
        <v>0.27900000000000003</v>
      </c>
      <c r="F94" s="241">
        <v>0.27900000000000003</v>
      </c>
      <c r="G94" s="241">
        <v>0.27900000000000003</v>
      </c>
      <c r="H94" s="241">
        <v>0.27900000000000003</v>
      </c>
      <c r="I94" s="241">
        <v>0.27900000000000003</v>
      </c>
    </row>
    <row r="95" spans="1:10" ht="18.75" x14ac:dyDescent="0.2">
      <c r="A95" s="219" t="s">
        <v>317</v>
      </c>
      <c r="B95" s="216" t="s">
        <v>30</v>
      </c>
      <c r="C95" s="238">
        <v>6.5000000000000002E-2</v>
      </c>
      <c r="D95" s="238">
        <v>0.11600000000000001</v>
      </c>
      <c r="E95" s="238">
        <v>0.153</v>
      </c>
      <c r="F95" s="238">
        <v>0.153</v>
      </c>
      <c r="G95" s="238">
        <v>0.153</v>
      </c>
      <c r="H95" s="238">
        <v>0.153</v>
      </c>
      <c r="I95" s="238">
        <v>0.153</v>
      </c>
    </row>
    <row r="96" spans="1:10" ht="37.5" x14ac:dyDescent="0.2">
      <c r="A96" s="215" t="s">
        <v>58</v>
      </c>
      <c r="B96" s="216" t="s">
        <v>30</v>
      </c>
      <c r="C96" s="238">
        <v>0.27800000000000002</v>
      </c>
      <c r="D96" s="238">
        <v>0.26200000000000001</v>
      </c>
      <c r="E96" s="238">
        <v>0.216</v>
      </c>
      <c r="F96" s="238">
        <v>0.216</v>
      </c>
      <c r="G96" s="241">
        <v>0.216</v>
      </c>
      <c r="H96" s="241">
        <v>0.216</v>
      </c>
      <c r="I96" s="241">
        <v>0.216</v>
      </c>
    </row>
    <row r="97" spans="1:9" ht="18.75" x14ac:dyDescent="0.3">
      <c r="A97" s="240" t="s">
        <v>62</v>
      </c>
      <c r="B97" s="216" t="s">
        <v>30</v>
      </c>
      <c r="C97" s="238">
        <v>0.27800000000000002</v>
      </c>
      <c r="D97" s="238">
        <v>0.29799999999999999</v>
      </c>
      <c r="E97" s="238">
        <v>0.28499999999999998</v>
      </c>
      <c r="F97" s="241">
        <v>0.28499999999999998</v>
      </c>
      <c r="G97" s="241">
        <v>0.28499999999999998</v>
      </c>
      <c r="H97" s="241">
        <v>0.28499999999999998</v>
      </c>
      <c r="I97" s="241">
        <v>0.28499999999999998</v>
      </c>
    </row>
    <row r="98" spans="1:9" ht="18.75" x14ac:dyDescent="0.3">
      <c r="A98" s="240" t="s">
        <v>63</v>
      </c>
      <c r="B98" s="216" t="s">
        <v>30</v>
      </c>
      <c r="C98" s="238">
        <v>0.124</v>
      </c>
      <c r="D98" s="238">
        <v>0.127</v>
      </c>
      <c r="E98" s="238">
        <v>0.08</v>
      </c>
      <c r="F98" s="238">
        <v>0.08</v>
      </c>
      <c r="G98" s="241">
        <v>0.08</v>
      </c>
      <c r="H98" s="241">
        <v>0.08</v>
      </c>
      <c r="I98" s="241">
        <v>0.08</v>
      </c>
    </row>
    <row r="99" spans="1:9" ht="18.75" x14ac:dyDescent="0.3">
      <c r="A99" s="240" t="s">
        <v>65</v>
      </c>
      <c r="B99" s="216" t="s">
        <v>30</v>
      </c>
      <c r="C99" s="238">
        <v>1.911</v>
      </c>
      <c r="D99" s="238">
        <v>1.992</v>
      </c>
      <c r="E99" s="241">
        <v>1.7569999999999999</v>
      </c>
      <c r="F99" s="241">
        <v>1.7569999999999999</v>
      </c>
      <c r="G99" s="241">
        <v>1.7569999999999999</v>
      </c>
      <c r="H99" s="241">
        <v>1.7569999999999999</v>
      </c>
      <c r="I99" s="241">
        <v>1.7569999999999999</v>
      </c>
    </row>
    <row r="100" spans="1:9" ht="54.75" customHeight="1" x14ac:dyDescent="0.3">
      <c r="A100" s="44" t="s">
        <v>77</v>
      </c>
      <c r="B100" s="22" t="s">
        <v>30</v>
      </c>
      <c r="C100" s="200">
        <v>0.04</v>
      </c>
      <c r="D100" s="184">
        <v>3.9E-2</v>
      </c>
      <c r="E100" s="184">
        <v>0.23300000000000001</v>
      </c>
      <c r="F100" s="184">
        <v>0.23300000000000001</v>
      </c>
      <c r="G100" s="184">
        <v>0.23300000000000001</v>
      </c>
      <c r="H100" s="184">
        <v>0.23300000000000001</v>
      </c>
      <c r="I100" s="184">
        <v>0.23300000000000001</v>
      </c>
    </row>
    <row r="101" spans="1:9" ht="18.75" x14ac:dyDescent="0.3">
      <c r="A101" s="45" t="s">
        <v>64</v>
      </c>
      <c r="B101" s="22"/>
      <c r="C101" s="184"/>
      <c r="D101" s="184"/>
      <c r="E101" s="184"/>
      <c r="F101" s="184"/>
      <c r="G101" s="185"/>
      <c r="H101" s="184"/>
      <c r="I101" s="185"/>
    </row>
    <row r="102" spans="1:9" ht="37.5" x14ac:dyDescent="0.2">
      <c r="A102" s="151" t="s">
        <v>606</v>
      </c>
      <c r="B102" s="22" t="s">
        <v>30</v>
      </c>
      <c r="C102" s="200">
        <v>0.04</v>
      </c>
      <c r="D102" s="184">
        <v>3.9E-2</v>
      </c>
      <c r="E102" s="184">
        <v>0.04</v>
      </c>
      <c r="F102" s="184">
        <v>0.04</v>
      </c>
      <c r="G102" s="184">
        <v>0.04</v>
      </c>
      <c r="H102" s="184">
        <v>0.04</v>
      </c>
      <c r="I102" s="184">
        <v>0.04</v>
      </c>
    </row>
    <row r="103" spans="1:9" ht="18.75" x14ac:dyDescent="0.3">
      <c r="A103" s="152" t="s">
        <v>318</v>
      </c>
      <c r="B103" s="22" t="s">
        <v>30</v>
      </c>
      <c r="C103" s="184"/>
      <c r="D103" s="184"/>
      <c r="E103" s="184"/>
      <c r="F103" s="184"/>
      <c r="G103" s="185"/>
      <c r="H103" s="184"/>
      <c r="I103" s="185"/>
    </row>
    <row r="104" spans="1:9" ht="18.75" x14ac:dyDescent="0.3">
      <c r="A104" s="153" t="s">
        <v>174</v>
      </c>
      <c r="B104" s="22" t="s">
        <v>29</v>
      </c>
      <c r="C104" s="184"/>
      <c r="D104" s="184"/>
      <c r="E104" s="184"/>
      <c r="F104" s="184"/>
      <c r="G104" s="185"/>
      <c r="H104" s="184"/>
      <c r="I104" s="185"/>
    </row>
    <row r="105" spans="1:9" ht="56.25" x14ac:dyDescent="0.3">
      <c r="A105" s="46" t="s">
        <v>101</v>
      </c>
      <c r="B105" s="22" t="s">
        <v>30</v>
      </c>
      <c r="C105" s="184">
        <v>0.17899999999999999</v>
      </c>
      <c r="D105" s="184">
        <v>0.17899999999999999</v>
      </c>
      <c r="E105" s="200">
        <v>0.17</v>
      </c>
      <c r="F105" s="200">
        <v>0.17</v>
      </c>
      <c r="G105" s="200">
        <v>0.17</v>
      </c>
      <c r="H105" s="200">
        <v>0.17</v>
      </c>
      <c r="I105" s="200">
        <v>0.17</v>
      </c>
    </row>
    <row r="106" spans="1:9" ht="19.5" x14ac:dyDescent="0.2">
      <c r="A106" s="33" t="s">
        <v>31</v>
      </c>
      <c r="B106" s="22"/>
      <c r="C106" s="184"/>
      <c r="D106" s="184"/>
      <c r="E106" s="184"/>
      <c r="F106" s="184"/>
      <c r="G106" s="185"/>
      <c r="H106" s="184"/>
      <c r="I106" s="185"/>
    </row>
    <row r="107" spans="1:9" ht="37.5" x14ac:dyDescent="0.3">
      <c r="A107" s="47" t="s">
        <v>609</v>
      </c>
      <c r="B107" s="22" t="s">
        <v>30</v>
      </c>
      <c r="C107" s="184"/>
      <c r="D107" s="184"/>
      <c r="E107" s="184"/>
      <c r="F107" s="184"/>
      <c r="G107" s="185"/>
      <c r="H107" s="184"/>
      <c r="I107" s="185"/>
    </row>
    <row r="108" spans="1:9" ht="37.5" x14ac:dyDescent="0.2">
      <c r="A108" s="48" t="s">
        <v>228</v>
      </c>
      <c r="B108" s="22" t="s">
        <v>29</v>
      </c>
      <c r="C108" s="184"/>
      <c r="D108" s="184"/>
      <c r="E108" s="184"/>
      <c r="F108" s="184"/>
      <c r="G108" s="185"/>
      <c r="H108" s="184"/>
      <c r="I108" s="185"/>
    </row>
    <row r="109" spans="1:9" ht="18.75" x14ac:dyDescent="0.3">
      <c r="A109" s="49" t="s">
        <v>229</v>
      </c>
      <c r="B109" s="22" t="s">
        <v>30</v>
      </c>
      <c r="C109" s="184"/>
      <c r="D109" s="184"/>
      <c r="E109" s="184"/>
      <c r="F109" s="184"/>
      <c r="G109" s="185"/>
      <c r="H109" s="184"/>
      <c r="I109" s="185"/>
    </row>
    <row r="110" spans="1:9" ht="18.75" x14ac:dyDescent="0.3">
      <c r="A110" s="49" t="s">
        <v>230</v>
      </c>
      <c r="B110" s="22" t="s">
        <v>30</v>
      </c>
      <c r="C110" s="184"/>
      <c r="D110" s="184"/>
      <c r="E110" s="184"/>
      <c r="F110" s="184"/>
      <c r="G110" s="185"/>
      <c r="H110" s="184"/>
      <c r="I110" s="185"/>
    </row>
    <row r="111" spans="1:9" ht="24" customHeight="1" x14ac:dyDescent="0.2">
      <c r="A111" s="34" t="s">
        <v>59</v>
      </c>
      <c r="B111" s="22" t="s">
        <v>30</v>
      </c>
      <c r="C111" s="184"/>
      <c r="D111" s="184"/>
      <c r="E111" s="184"/>
      <c r="F111" s="184"/>
      <c r="G111" s="185"/>
      <c r="H111" s="184"/>
      <c r="I111" s="185"/>
    </row>
    <row r="112" spans="1:9" ht="18.75" x14ac:dyDescent="0.3">
      <c r="A112" s="49" t="s">
        <v>60</v>
      </c>
      <c r="B112" s="22" t="s">
        <v>29</v>
      </c>
      <c r="C112" s="184"/>
      <c r="D112" s="184"/>
      <c r="E112" s="184"/>
      <c r="F112" s="184"/>
      <c r="G112" s="185"/>
      <c r="H112" s="184"/>
      <c r="I112" s="185"/>
    </row>
    <row r="113" spans="1:10" ht="37.5" x14ac:dyDescent="0.2">
      <c r="A113" s="50" t="s">
        <v>231</v>
      </c>
      <c r="B113" s="22" t="s">
        <v>29</v>
      </c>
      <c r="C113" s="184"/>
      <c r="D113" s="184"/>
      <c r="E113" s="184"/>
      <c r="F113" s="184"/>
      <c r="G113" s="185"/>
      <c r="H113" s="184"/>
      <c r="I113" s="185"/>
    </row>
    <row r="114" spans="1:10" ht="56.25" x14ac:dyDescent="0.3">
      <c r="A114" s="49" t="s">
        <v>232</v>
      </c>
      <c r="B114" s="22" t="s">
        <v>29</v>
      </c>
      <c r="C114" s="184"/>
      <c r="D114" s="184"/>
      <c r="E114" s="184"/>
      <c r="F114" s="184"/>
      <c r="G114" s="185"/>
      <c r="H114" s="184"/>
      <c r="I114" s="185"/>
    </row>
    <row r="115" spans="1:10" ht="18.75" x14ac:dyDescent="0.3">
      <c r="A115" s="49" t="s">
        <v>20</v>
      </c>
      <c r="B115" s="22" t="s">
        <v>29</v>
      </c>
      <c r="C115" s="184"/>
      <c r="D115" s="184"/>
      <c r="E115" s="184"/>
      <c r="F115" s="184"/>
      <c r="G115" s="185"/>
      <c r="H115" s="184"/>
      <c r="I115" s="185"/>
    </row>
    <row r="116" spans="1:10" ht="37.5" x14ac:dyDescent="0.3">
      <c r="A116" s="49" t="s">
        <v>233</v>
      </c>
      <c r="B116" s="22" t="s">
        <v>29</v>
      </c>
      <c r="C116" s="184">
        <v>5.6000000000000001E-2</v>
      </c>
      <c r="D116" s="184">
        <v>5.6000000000000001E-2</v>
      </c>
      <c r="E116" s="184">
        <v>5.8999999999999997E-2</v>
      </c>
      <c r="F116" s="184">
        <v>5.6000000000000001E-2</v>
      </c>
      <c r="G116" s="184">
        <v>5.6000000000000001E-2</v>
      </c>
      <c r="H116" s="184">
        <v>5.6000000000000001E-2</v>
      </c>
      <c r="I116" s="184">
        <v>5.6000000000000001E-2</v>
      </c>
    </row>
    <row r="117" spans="1:10" ht="18.75" x14ac:dyDescent="0.2">
      <c r="A117" s="34" t="s">
        <v>316</v>
      </c>
      <c r="B117" s="22"/>
      <c r="C117" s="184"/>
      <c r="D117" s="184"/>
      <c r="E117" s="184"/>
      <c r="F117" s="184"/>
      <c r="G117" s="185"/>
      <c r="H117" s="184"/>
      <c r="I117" s="185"/>
    </row>
    <row r="118" spans="1:10" ht="18.75" x14ac:dyDescent="0.2">
      <c r="A118" s="34" t="s">
        <v>317</v>
      </c>
      <c r="B118" s="22"/>
      <c r="C118" s="184">
        <v>0.123</v>
      </c>
      <c r="D118" s="184">
        <v>0.123</v>
      </c>
      <c r="E118" s="184">
        <v>0.123</v>
      </c>
      <c r="F118" s="184">
        <v>0.123</v>
      </c>
      <c r="G118" s="184">
        <v>0.123</v>
      </c>
      <c r="H118" s="184">
        <v>0.123</v>
      </c>
      <c r="I118" s="184">
        <v>0.123</v>
      </c>
    </row>
    <row r="119" spans="1:10" ht="18.75" x14ac:dyDescent="0.3">
      <c r="A119" s="49" t="s">
        <v>65</v>
      </c>
      <c r="B119" s="22" t="s">
        <v>29</v>
      </c>
      <c r="C119" s="184"/>
      <c r="D119" s="184"/>
      <c r="E119" s="184"/>
      <c r="F119" s="184"/>
      <c r="G119" s="185"/>
      <c r="H119" s="184"/>
      <c r="I119" s="185"/>
    </row>
    <row r="120" spans="1:10" ht="39" x14ac:dyDescent="0.2">
      <c r="A120" s="242" t="s">
        <v>164</v>
      </c>
      <c r="B120" s="216" t="s">
        <v>16</v>
      </c>
      <c r="C120" s="243">
        <v>3.6</v>
      </c>
      <c r="D120" s="238">
        <v>2.56</v>
      </c>
      <c r="E120" s="238">
        <v>6.05</v>
      </c>
      <c r="F120" s="238">
        <v>5.05</v>
      </c>
      <c r="G120" s="243">
        <v>5</v>
      </c>
      <c r="H120" s="243">
        <v>3</v>
      </c>
      <c r="I120" s="243">
        <v>3</v>
      </c>
    </row>
    <row r="121" spans="1:10" ht="58.5" x14ac:dyDescent="0.2">
      <c r="A121" s="244" t="s">
        <v>104</v>
      </c>
      <c r="B121" s="247" t="s">
        <v>17</v>
      </c>
      <c r="C121" s="248">
        <v>82359</v>
      </c>
      <c r="D121" s="249">
        <f>D145/D82/12*1000</f>
        <v>86292.660121552122</v>
      </c>
      <c r="E121" s="382">
        <v>106046.11</v>
      </c>
      <c r="F121" s="248">
        <f>E121*1.035</f>
        <v>109757.72384999999</v>
      </c>
      <c r="G121" s="248">
        <f t="shared" ref="G121:H121" si="9">F121*1.035</f>
        <v>113599.24418474999</v>
      </c>
      <c r="H121" s="248">
        <f t="shared" si="9"/>
        <v>117575.21773121622</v>
      </c>
      <c r="I121" s="248">
        <f>H121*1.035</f>
        <v>121690.35035180878</v>
      </c>
      <c r="J121" t="s">
        <v>672</v>
      </c>
    </row>
    <row r="122" spans="1:10" ht="19.5" x14ac:dyDescent="0.2">
      <c r="A122" s="33" t="s">
        <v>31</v>
      </c>
      <c r="B122" s="22"/>
      <c r="C122" s="184"/>
      <c r="D122" s="184"/>
      <c r="E122" s="184"/>
      <c r="F122" s="205"/>
      <c r="G122" s="185"/>
      <c r="H122" s="205"/>
      <c r="I122" s="185"/>
    </row>
    <row r="123" spans="1:10" ht="37.5" x14ac:dyDescent="0.3">
      <c r="A123" s="250" t="s">
        <v>227</v>
      </c>
      <c r="B123" s="251" t="s">
        <v>17</v>
      </c>
      <c r="C123" s="252"/>
      <c r="D123" s="252"/>
      <c r="E123" s="252">
        <v>69483.899999999994</v>
      </c>
      <c r="F123" s="252">
        <v>69483.899999999994</v>
      </c>
      <c r="G123" s="253">
        <v>69483.899999999994</v>
      </c>
      <c r="H123" s="252">
        <v>69483.899999999994</v>
      </c>
      <c r="I123" s="253">
        <v>69483.899999999994</v>
      </c>
    </row>
    <row r="124" spans="1:10" ht="37.5" x14ac:dyDescent="0.2">
      <c r="A124" s="254" t="s">
        <v>228</v>
      </c>
      <c r="B124" s="251" t="s">
        <v>17</v>
      </c>
      <c r="C124" s="252"/>
      <c r="D124" s="252"/>
      <c r="E124" s="252"/>
      <c r="F124" s="252"/>
      <c r="G124" s="253"/>
      <c r="H124" s="252"/>
      <c r="I124" s="253"/>
    </row>
    <row r="125" spans="1:10" ht="18.75" x14ac:dyDescent="0.3">
      <c r="A125" s="255" t="s">
        <v>229</v>
      </c>
      <c r="B125" s="251" t="s">
        <v>17</v>
      </c>
      <c r="C125" s="252"/>
      <c r="D125" s="252"/>
      <c r="E125" s="252"/>
      <c r="F125" s="252"/>
      <c r="G125" s="253"/>
      <c r="H125" s="252"/>
      <c r="I125" s="253"/>
    </row>
    <row r="126" spans="1:10" ht="18.75" x14ac:dyDescent="0.3">
      <c r="A126" s="255" t="s">
        <v>230</v>
      </c>
      <c r="B126" s="251" t="s">
        <v>17</v>
      </c>
      <c r="C126" s="252"/>
      <c r="D126" s="252"/>
      <c r="E126" s="252"/>
      <c r="F126" s="252"/>
      <c r="G126" s="253"/>
      <c r="H126" s="252"/>
      <c r="I126" s="253"/>
    </row>
    <row r="127" spans="1:10" ht="18.75" x14ac:dyDescent="0.3">
      <c r="A127" s="255" t="s">
        <v>59</v>
      </c>
      <c r="B127" s="251" t="s">
        <v>17</v>
      </c>
      <c r="C127" s="256">
        <v>133061.54999999999</v>
      </c>
      <c r="D127" s="256">
        <v>94409.9</v>
      </c>
      <c r="E127" s="256">
        <v>137041.5</v>
      </c>
      <c r="F127" s="256">
        <v>137041.5</v>
      </c>
      <c r="G127" s="256">
        <v>86505.15</v>
      </c>
      <c r="H127" s="256">
        <v>92993.03</v>
      </c>
      <c r="I127" s="256">
        <v>93550.99</v>
      </c>
    </row>
    <row r="128" spans="1:10" ht="18.75" x14ac:dyDescent="0.3">
      <c r="A128" s="255" t="s">
        <v>60</v>
      </c>
      <c r="B128" s="251" t="s">
        <v>17</v>
      </c>
      <c r="C128" s="252"/>
      <c r="D128" s="252"/>
      <c r="E128" s="252">
        <v>77789.5</v>
      </c>
      <c r="F128" s="252">
        <v>77789.5</v>
      </c>
      <c r="G128" s="253">
        <v>77789.5</v>
      </c>
      <c r="H128" s="252">
        <v>77789.5</v>
      </c>
      <c r="I128" s="253">
        <v>77789.5</v>
      </c>
    </row>
    <row r="129" spans="1:9" ht="37.5" x14ac:dyDescent="0.2">
      <c r="A129" s="257" t="s">
        <v>231</v>
      </c>
      <c r="B129" s="251" t="s">
        <v>17</v>
      </c>
      <c r="C129" s="252">
        <v>40678.93</v>
      </c>
      <c r="D129" s="252">
        <v>55253.65</v>
      </c>
      <c r="E129" s="252">
        <v>56842.2</v>
      </c>
      <c r="F129" s="252">
        <v>73477.740000000005</v>
      </c>
      <c r="G129" s="252">
        <v>73477.740000000005</v>
      </c>
      <c r="H129" s="256">
        <v>76416.850000000006</v>
      </c>
      <c r="I129" s="256">
        <v>79473.52</v>
      </c>
    </row>
    <row r="130" spans="1:9" ht="18.75" x14ac:dyDescent="0.3">
      <c r="A130" s="255" t="s">
        <v>232</v>
      </c>
      <c r="B130" s="251" t="s">
        <v>17</v>
      </c>
      <c r="C130" s="252"/>
      <c r="D130" s="252"/>
      <c r="E130" s="252">
        <v>51865.7</v>
      </c>
      <c r="F130" s="252">
        <v>51865.7</v>
      </c>
      <c r="G130" s="253">
        <v>51865.7</v>
      </c>
      <c r="H130" s="252">
        <v>51865.7</v>
      </c>
      <c r="I130" s="253">
        <v>51865.7</v>
      </c>
    </row>
    <row r="131" spans="1:9" ht="18.75" x14ac:dyDescent="0.2">
      <c r="A131" s="254" t="s">
        <v>20</v>
      </c>
      <c r="B131" s="251" t="s">
        <v>17</v>
      </c>
      <c r="C131" s="252"/>
      <c r="D131" s="252"/>
      <c r="E131" s="252">
        <v>62036.3</v>
      </c>
      <c r="F131" s="252">
        <v>62036.3</v>
      </c>
      <c r="G131" s="253">
        <v>62036.3</v>
      </c>
      <c r="H131" s="252">
        <v>62036.3</v>
      </c>
      <c r="I131" s="253">
        <v>62036.3</v>
      </c>
    </row>
    <row r="132" spans="1:9" ht="37.5" x14ac:dyDescent="0.3">
      <c r="A132" s="250" t="s">
        <v>233</v>
      </c>
      <c r="B132" s="251" t="s">
        <v>17</v>
      </c>
      <c r="C132" s="252">
        <v>32771.06</v>
      </c>
      <c r="D132" s="252">
        <v>32484.99</v>
      </c>
      <c r="E132" s="252">
        <v>65444.4</v>
      </c>
      <c r="F132" s="252">
        <v>65444.4</v>
      </c>
      <c r="G132" s="252">
        <v>65444.4</v>
      </c>
      <c r="H132" s="252">
        <v>65444.4</v>
      </c>
      <c r="I132" s="256">
        <v>65444.4</v>
      </c>
    </row>
    <row r="133" spans="1:9" ht="18.75" x14ac:dyDescent="0.2">
      <c r="A133" s="258" t="s">
        <v>316</v>
      </c>
      <c r="B133" s="251" t="s">
        <v>17</v>
      </c>
      <c r="C133" s="256">
        <v>52612.44</v>
      </c>
      <c r="D133" s="256">
        <v>58710</v>
      </c>
      <c r="E133" s="256">
        <v>52535.1</v>
      </c>
      <c r="F133" s="256">
        <v>65960.679999999993</v>
      </c>
      <c r="G133" s="256">
        <v>65960.679999999993</v>
      </c>
      <c r="H133" s="256">
        <v>68599.11</v>
      </c>
      <c r="I133" s="256">
        <v>68599.11</v>
      </c>
    </row>
    <row r="134" spans="1:9" ht="18.75" x14ac:dyDescent="0.2">
      <c r="A134" s="258" t="s">
        <v>317</v>
      </c>
      <c r="B134" s="251" t="s">
        <v>17</v>
      </c>
      <c r="C134" s="256">
        <v>97397.21</v>
      </c>
      <c r="D134" s="256">
        <v>97552.94</v>
      </c>
      <c r="E134" s="256">
        <v>126643</v>
      </c>
      <c r="F134" s="256">
        <v>99503.99</v>
      </c>
      <c r="G134" s="256">
        <v>99503.99</v>
      </c>
      <c r="H134" s="256">
        <v>99503.99</v>
      </c>
      <c r="I134" s="256">
        <v>101494.07</v>
      </c>
    </row>
    <row r="135" spans="1:9" ht="37.5" x14ac:dyDescent="0.3">
      <c r="A135" s="250" t="s">
        <v>58</v>
      </c>
      <c r="B135" s="251" t="s">
        <v>17</v>
      </c>
      <c r="C135" s="256">
        <v>49096.55</v>
      </c>
      <c r="D135" s="256">
        <v>68336.5</v>
      </c>
      <c r="E135" s="256">
        <v>70191.899999999994</v>
      </c>
      <c r="F135" s="256">
        <f>E135*104/100</f>
        <v>72999.576000000001</v>
      </c>
      <c r="G135" s="256">
        <v>74054.899999999994</v>
      </c>
      <c r="H135" s="256">
        <f>G135*102/100</f>
        <v>75535.997999999992</v>
      </c>
      <c r="I135" s="256">
        <f>H135*102/100</f>
        <v>77046.717959999994</v>
      </c>
    </row>
    <row r="136" spans="1:9" ht="18.75" x14ac:dyDescent="0.3">
      <c r="A136" s="250" t="s">
        <v>62</v>
      </c>
      <c r="B136" s="251" t="s">
        <v>17</v>
      </c>
      <c r="C136" s="256">
        <v>37459.9</v>
      </c>
      <c r="D136" s="256">
        <v>47827</v>
      </c>
      <c r="E136" s="256">
        <v>66739.63</v>
      </c>
      <c r="F136" s="256">
        <f>E136*102/100</f>
        <v>68074.422600000005</v>
      </c>
      <c r="G136" s="256">
        <f>F136*102/100</f>
        <v>69435.911051999996</v>
      </c>
      <c r="H136" s="256">
        <f>G136*103/100</f>
        <v>71518.98838355999</v>
      </c>
      <c r="I136" s="256">
        <f>H136*103/100</f>
        <v>73664.558035066788</v>
      </c>
    </row>
    <row r="137" spans="1:9" ht="18.75" x14ac:dyDescent="0.3">
      <c r="A137" s="255" t="s">
        <v>63</v>
      </c>
      <c r="B137" s="251" t="s">
        <v>17</v>
      </c>
      <c r="C137" s="256">
        <v>36414.449999999997</v>
      </c>
      <c r="D137" s="256">
        <v>52314.3</v>
      </c>
      <c r="E137" s="256">
        <v>71885.5</v>
      </c>
      <c r="F137" s="256">
        <f>E137*105/100</f>
        <v>75479.774999999994</v>
      </c>
      <c r="G137" s="256">
        <v>57676.52</v>
      </c>
      <c r="H137" s="256">
        <f>G137*102/100</f>
        <v>58830.0504</v>
      </c>
      <c r="I137" s="256">
        <f>H137*101.5/100</f>
        <v>59712.501155999998</v>
      </c>
    </row>
    <row r="138" spans="1:9" ht="18.75" x14ac:dyDescent="0.3">
      <c r="A138" s="255" t="s">
        <v>65</v>
      </c>
      <c r="B138" s="251" t="s">
        <v>17</v>
      </c>
      <c r="C138" s="256">
        <v>52009.24</v>
      </c>
      <c r="D138" s="256">
        <f>C138*103.2/100</f>
        <v>53673.535680000001</v>
      </c>
      <c r="E138" s="256">
        <f>D138*102.3/100</f>
        <v>54908.027000639995</v>
      </c>
      <c r="F138" s="256">
        <f>E138*102.3/100</f>
        <v>56170.911621654712</v>
      </c>
      <c r="G138" s="256">
        <v>56170.91</v>
      </c>
      <c r="H138" s="256">
        <f>G138*101/100</f>
        <v>56732.619100000004</v>
      </c>
      <c r="I138" s="256">
        <f>H138*101/100</f>
        <v>57299.945290999996</v>
      </c>
    </row>
    <row r="139" spans="1:9" ht="58.9" customHeight="1" x14ac:dyDescent="0.3">
      <c r="A139" s="44" t="s">
        <v>204</v>
      </c>
      <c r="B139" s="22" t="s">
        <v>17</v>
      </c>
      <c r="C139" s="189">
        <f>(C141+C142+C143)/3</f>
        <v>47135</v>
      </c>
      <c r="D139" s="189">
        <f t="shared" ref="D139:I139" si="10">(D141+D142+D143)/3</f>
        <v>63477.833333333336</v>
      </c>
      <c r="E139" s="189">
        <f t="shared" si="10"/>
        <v>64747.389999999992</v>
      </c>
      <c r="F139" s="189">
        <f t="shared" si="10"/>
        <v>65609.531740000006</v>
      </c>
      <c r="G139" s="189">
        <f t="shared" si="10"/>
        <v>65500.78</v>
      </c>
      <c r="H139" s="189">
        <f t="shared" si="10"/>
        <v>67552.262400000007</v>
      </c>
      <c r="I139" s="189">
        <f t="shared" si="10"/>
        <v>67999.817999466672</v>
      </c>
    </row>
    <row r="140" spans="1:9" ht="18.75" x14ac:dyDescent="0.3">
      <c r="A140" s="45" t="s">
        <v>203</v>
      </c>
      <c r="B140" s="22"/>
      <c r="C140" s="189"/>
      <c r="D140" s="189"/>
      <c r="E140" s="189"/>
      <c r="F140" s="189"/>
      <c r="G140" s="189"/>
      <c r="H140" s="189"/>
      <c r="I140" s="189"/>
    </row>
    <row r="141" spans="1:9" ht="37.5" x14ac:dyDescent="0.2">
      <c r="A141" s="151" t="s">
        <v>606</v>
      </c>
      <c r="B141" s="22" t="s">
        <v>17</v>
      </c>
      <c r="C141" s="189">
        <v>47135</v>
      </c>
      <c r="D141" s="189">
        <v>63489.599999999999</v>
      </c>
      <c r="E141" s="189">
        <f>D141*102/100</f>
        <v>64759.392</v>
      </c>
      <c r="F141" s="189">
        <f>E141*101/100</f>
        <v>65406.985919999999</v>
      </c>
      <c r="G141" s="189">
        <v>65406.99</v>
      </c>
      <c r="H141" s="189">
        <f>G141*103.6/100</f>
        <v>67761.641640000002</v>
      </c>
      <c r="I141" s="189">
        <v>67761.64</v>
      </c>
    </row>
    <row r="142" spans="1:9" ht="18.75" x14ac:dyDescent="0.3">
      <c r="A142" s="152" t="s">
        <v>318</v>
      </c>
      <c r="B142" s="22" t="s">
        <v>17</v>
      </c>
      <c r="C142" s="189">
        <v>47135</v>
      </c>
      <c r="D142" s="189">
        <v>63806.3</v>
      </c>
      <c r="E142" s="189">
        <f>D142*102/100</f>
        <v>65082.426000000007</v>
      </c>
      <c r="F142" s="189">
        <f>E142*101/100</f>
        <v>65733.250260000001</v>
      </c>
      <c r="G142" s="189">
        <v>65406.99</v>
      </c>
      <c r="H142" s="189">
        <f>G142*103.6/100</f>
        <v>67761.641640000002</v>
      </c>
      <c r="I142" s="189">
        <v>67761.64</v>
      </c>
    </row>
    <row r="143" spans="1:9" ht="37.5" x14ac:dyDescent="0.3">
      <c r="A143" s="43" t="s">
        <v>669</v>
      </c>
      <c r="B143" s="22" t="s">
        <v>17</v>
      </c>
      <c r="C143" s="189">
        <v>47135</v>
      </c>
      <c r="D143" s="189">
        <v>63137.599999999999</v>
      </c>
      <c r="E143" s="189">
        <f>D143*102/100</f>
        <v>64400.351999999999</v>
      </c>
      <c r="F143" s="189">
        <f t="shared" ref="F143" si="11">E143*102/100</f>
        <v>65688.359039999996</v>
      </c>
      <c r="G143" s="189">
        <v>65688.36</v>
      </c>
      <c r="H143" s="189">
        <f>G143*102.2/100</f>
        <v>67133.503920000003</v>
      </c>
      <c r="I143" s="189">
        <f>H143*102/100</f>
        <v>68476.173998400001</v>
      </c>
    </row>
    <row r="144" spans="1:9" ht="60" customHeight="1" x14ac:dyDescent="0.2">
      <c r="A144" s="59" t="s">
        <v>99</v>
      </c>
      <c r="B144" s="22" t="s">
        <v>17</v>
      </c>
      <c r="C144" s="189">
        <v>39837.120000000003</v>
      </c>
      <c r="D144" s="189">
        <f>C144*104/100</f>
        <v>41430.604800000001</v>
      </c>
      <c r="E144" s="189">
        <f>D144*104/100</f>
        <v>43087.828991999995</v>
      </c>
      <c r="F144" s="189">
        <f>E144*102/100</f>
        <v>43949.585571839998</v>
      </c>
      <c r="G144" s="189">
        <v>43949.59</v>
      </c>
      <c r="H144" s="189">
        <f>G144*103/100</f>
        <v>45268.077699999994</v>
      </c>
      <c r="I144" s="189">
        <f>H144*103/100</f>
        <v>46626.120030999991</v>
      </c>
    </row>
    <row r="145" spans="1:14" ht="42.75" customHeight="1" x14ac:dyDescent="0.2">
      <c r="A145" s="259" t="s">
        <v>102</v>
      </c>
      <c r="B145" s="230" t="s">
        <v>14</v>
      </c>
      <c r="C145" s="249">
        <v>5083.8599999999997</v>
      </c>
      <c r="D145" s="249">
        <v>6644.88</v>
      </c>
      <c r="E145" s="382">
        <f>E82*E121*12/1000</f>
        <v>8549.0132037599997</v>
      </c>
      <c r="F145" s="249">
        <f t="shared" ref="F145:I145" si="12">F82*F121*12/1000</f>
        <v>8848.2286658915982</v>
      </c>
      <c r="G145" s="249">
        <f t="shared" si="12"/>
        <v>9157.9166691978044</v>
      </c>
      <c r="H145" s="249">
        <f t="shared" si="12"/>
        <v>9478.4437526197289</v>
      </c>
      <c r="I145" s="249">
        <f t="shared" si="12"/>
        <v>9810.1892839614175</v>
      </c>
    </row>
    <row r="146" spans="1:14" ht="18.75" x14ac:dyDescent="0.2">
      <c r="A146" s="61" t="s">
        <v>31</v>
      </c>
      <c r="B146" s="22"/>
      <c r="C146" s="184"/>
      <c r="D146" s="184"/>
      <c r="E146" s="184"/>
      <c r="F146" s="184"/>
      <c r="G146" s="185"/>
      <c r="H146" s="184"/>
      <c r="I146" s="185"/>
    </row>
    <row r="147" spans="1:14" ht="37.5" x14ac:dyDescent="0.2">
      <c r="A147" s="61" t="s">
        <v>103</v>
      </c>
      <c r="B147" s="22"/>
      <c r="C147" s="184">
        <v>87.146507999999997</v>
      </c>
      <c r="D147" s="184">
        <v>88.067999999999998</v>
      </c>
      <c r="E147" s="184">
        <v>87.146507999999997</v>
      </c>
      <c r="F147" s="184">
        <v>87.146510000000006</v>
      </c>
      <c r="G147" s="206">
        <v>87.148660000000007</v>
      </c>
      <c r="H147" s="207">
        <v>88.025295999999997</v>
      </c>
      <c r="I147" s="207">
        <v>88.025295999999997</v>
      </c>
    </row>
    <row r="148" spans="1:14" ht="37.5" x14ac:dyDescent="0.2">
      <c r="A148" s="61" t="s">
        <v>108</v>
      </c>
      <c r="B148" s="22" t="s">
        <v>14</v>
      </c>
      <c r="C148" s="189">
        <v>0</v>
      </c>
      <c r="D148" s="189">
        <v>0</v>
      </c>
      <c r="E148" s="189">
        <v>0</v>
      </c>
      <c r="F148" s="189">
        <v>0</v>
      </c>
      <c r="G148" s="189">
        <v>0</v>
      </c>
      <c r="H148" s="189">
        <v>0</v>
      </c>
      <c r="I148" s="189">
        <v>0</v>
      </c>
    </row>
    <row r="149" spans="1:14" ht="37.5" x14ac:dyDescent="0.2">
      <c r="A149" s="61" t="s">
        <v>165</v>
      </c>
      <c r="B149" s="22" t="s">
        <v>14</v>
      </c>
      <c r="C149" s="184">
        <v>231.12</v>
      </c>
      <c r="D149" s="184">
        <v>239.62</v>
      </c>
      <c r="E149" s="184">
        <v>292.13</v>
      </c>
      <c r="F149" s="184">
        <v>304.24700000000001</v>
      </c>
      <c r="G149" s="189">
        <v>304.24700000000001</v>
      </c>
      <c r="H149" s="184">
        <v>313.74</v>
      </c>
      <c r="I149" s="184">
        <v>326.33999999999997</v>
      </c>
    </row>
    <row r="150" spans="1:14" ht="19.5" x14ac:dyDescent="0.2">
      <c r="A150" s="259" t="s">
        <v>32</v>
      </c>
      <c r="B150" s="230" t="s">
        <v>14</v>
      </c>
      <c r="C150" s="246">
        <v>106.89</v>
      </c>
      <c r="D150" s="246">
        <v>111.60899999999999</v>
      </c>
      <c r="E150" s="263">
        <f>D150*103.2/100</f>
        <v>115.18048800000001</v>
      </c>
      <c r="F150" s="263">
        <f>E150*102/100</f>
        <v>117.48409776</v>
      </c>
      <c r="G150" s="246">
        <v>117.48399999999999</v>
      </c>
      <c r="H150" s="246">
        <f>G150*101/100</f>
        <v>118.65884</v>
      </c>
      <c r="I150" s="246">
        <f>H150*101/100</f>
        <v>119.8454284</v>
      </c>
    </row>
    <row r="151" spans="1:14" ht="19.5" x14ac:dyDescent="0.2">
      <c r="A151" s="259" t="s">
        <v>6</v>
      </c>
      <c r="B151" s="230" t="s">
        <v>14</v>
      </c>
      <c r="C151" s="246">
        <v>173.2</v>
      </c>
      <c r="D151" s="245">
        <v>194.1</v>
      </c>
      <c r="E151" s="245">
        <v>194.1</v>
      </c>
      <c r="F151" s="245">
        <v>200.8</v>
      </c>
      <c r="G151" s="245">
        <v>200.8</v>
      </c>
      <c r="H151" s="245">
        <v>214.8</v>
      </c>
      <c r="I151" s="245">
        <v>240.9</v>
      </c>
    </row>
    <row r="152" spans="1:14" ht="39" x14ac:dyDescent="0.2">
      <c r="A152" s="260" t="s">
        <v>185</v>
      </c>
      <c r="B152" s="261" t="s">
        <v>14</v>
      </c>
      <c r="C152" s="262">
        <f>C145+C150+C151</f>
        <v>5363.95</v>
      </c>
      <c r="D152" s="262">
        <f t="shared" ref="D152:I152" si="13">D145+D150+D151</f>
        <v>6950.5890000000009</v>
      </c>
      <c r="E152" s="262">
        <f t="shared" si="13"/>
        <v>8858.29369176</v>
      </c>
      <c r="F152" s="262">
        <f t="shared" si="13"/>
        <v>9166.5127636515972</v>
      </c>
      <c r="G152" s="262">
        <f t="shared" si="13"/>
        <v>9476.200669197804</v>
      </c>
      <c r="H152" s="262">
        <f t="shared" si="13"/>
        <v>9811.9025926197282</v>
      </c>
      <c r="I152" s="262">
        <f t="shared" si="13"/>
        <v>10170.934712361417</v>
      </c>
      <c r="N152" t="s">
        <v>206</v>
      </c>
    </row>
    <row r="153" spans="1:14" ht="18.75" x14ac:dyDescent="0.2">
      <c r="A153" s="405" t="s">
        <v>198</v>
      </c>
      <c r="B153" s="406"/>
      <c r="C153" s="406"/>
      <c r="D153" s="406"/>
      <c r="E153" s="406"/>
      <c r="F153" s="406"/>
      <c r="G153" s="406"/>
      <c r="H153" s="406"/>
      <c r="I153" s="407"/>
    </row>
    <row r="154" spans="1:14" ht="39" x14ac:dyDescent="0.2">
      <c r="A154" s="264" t="s">
        <v>192</v>
      </c>
      <c r="B154" s="265" t="s">
        <v>14</v>
      </c>
      <c r="C154" s="266">
        <f>C156+C157+C163</f>
        <v>297.89999999999998</v>
      </c>
      <c r="D154" s="266">
        <f t="shared" ref="D154:I154" si="14">D156+D157+D163</f>
        <v>312</v>
      </c>
      <c r="E154" s="266">
        <f t="shared" si="14"/>
        <v>341.8</v>
      </c>
      <c r="F154" s="266">
        <f t="shared" si="14"/>
        <v>363</v>
      </c>
      <c r="G154" s="266">
        <f t="shared" si="14"/>
        <v>367.08</v>
      </c>
      <c r="H154" s="266">
        <f t="shared" si="14"/>
        <v>372.9</v>
      </c>
      <c r="I154" s="266">
        <f t="shared" si="14"/>
        <v>382.1</v>
      </c>
    </row>
    <row r="155" spans="1:14" ht="18.75" x14ac:dyDescent="0.2">
      <c r="A155" s="61" t="s">
        <v>31</v>
      </c>
      <c r="B155" s="29" t="s">
        <v>14</v>
      </c>
      <c r="C155" s="182"/>
      <c r="D155" s="182"/>
      <c r="E155" s="182"/>
      <c r="F155" s="182"/>
      <c r="G155" s="183"/>
      <c r="H155" s="182"/>
      <c r="I155" s="183"/>
    </row>
    <row r="156" spans="1:14" ht="18.75" x14ac:dyDescent="0.2">
      <c r="A156" s="9" t="s">
        <v>190</v>
      </c>
      <c r="B156" s="29" t="s">
        <v>14</v>
      </c>
      <c r="C156" s="184">
        <v>293.39999999999998</v>
      </c>
      <c r="D156" s="184">
        <v>308.89999999999998</v>
      </c>
      <c r="E156" s="184">
        <v>338.5</v>
      </c>
      <c r="F156" s="184">
        <v>360.9</v>
      </c>
      <c r="G156" s="185">
        <v>365.7</v>
      </c>
      <c r="H156" s="185">
        <v>370.7</v>
      </c>
      <c r="I156" s="185">
        <v>379.8</v>
      </c>
    </row>
    <row r="157" spans="1:14" ht="18.75" x14ac:dyDescent="0.2">
      <c r="A157" s="9" t="s">
        <v>191</v>
      </c>
      <c r="B157" s="29" t="s">
        <v>14</v>
      </c>
      <c r="C157" s="184">
        <f>C158+C161</f>
        <v>1.5</v>
      </c>
      <c r="D157" s="184">
        <f t="shared" ref="D157:I157" si="15">D158+D161</f>
        <v>1.3</v>
      </c>
      <c r="E157" s="184">
        <f t="shared" si="15"/>
        <v>1.3</v>
      </c>
      <c r="F157" s="184">
        <f t="shared" si="15"/>
        <v>1.3</v>
      </c>
      <c r="G157" s="184">
        <f t="shared" si="15"/>
        <v>1.3</v>
      </c>
      <c r="H157" s="184">
        <f t="shared" si="15"/>
        <v>1.3</v>
      </c>
      <c r="I157" s="184">
        <f t="shared" si="15"/>
        <v>1.3</v>
      </c>
    </row>
    <row r="158" spans="1:14" ht="18.75" x14ac:dyDescent="0.2">
      <c r="A158" s="130" t="s">
        <v>186</v>
      </c>
      <c r="B158" s="29" t="s">
        <v>14</v>
      </c>
      <c r="C158" s="184">
        <v>1.2</v>
      </c>
      <c r="D158" s="184">
        <v>1</v>
      </c>
      <c r="E158" s="184">
        <v>1.2</v>
      </c>
      <c r="F158" s="184">
        <v>1</v>
      </c>
      <c r="G158" s="185">
        <v>1</v>
      </c>
      <c r="H158" s="184">
        <v>1</v>
      </c>
      <c r="I158" s="185">
        <v>1</v>
      </c>
    </row>
    <row r="159" spans="1:14" ht="31.5" x14ac:dyDescent="0.2">
      <c r="A159" s="123" t="s">
        <v>205</v>
      </c>
      <c r="B159" s="29" t="s">
        <v>14</v>
      </c>
      <c r="C159" s="184"/>
      <c r="D159" s="184"/>
      <c r="E159" s="184"/>
      <c r="F159" s="184"/>
      <c r="G159" s="185"/>
      <c r="H159" s="184"/>
      <c r="I159" s="185"/>
    </row>
    <row r="160" spans="1:14" ht="18.75" x14ac:dyDescent="0.2">
      <c r="A160" s="123" t="s">
        <v>202</v>
      </c>
      <c r="B160" s="29" t="s">
        <v>14</v>
      </c>
      <c r="C160" s="184"/>
      <c r="D160" s="184"/>
      <c r="E160" s="184"/>
      <c r="F160" s="184"/>
      <c r="G160" s="185"/>
      <c r="H160" s="184"/>
      <c r="I160" s="185"/>
    </row>
    <row r="161" spans="1:12" ht="18.75" x14ac:dyDescent="0.2">
      <c r="A161" s="130" t="s">
        <v>187</v>
      </c>
      <c r="B161" s="29" t="s">
        <v>14</v>
      </c>
      <c r="C161" s="184">
        <v>0.3</v>
      </c>
      <c r="D161" s="184">
        <v>0.3</v>
      </c>
      <c r="E161" s="184">
        <v>0.1</v>
      </c>
      <c r="F161" s="184">
        <v>0.3</v>
      </c>
      <c r="G161" s="185">
        <v>0.3</v>
      </c>
      <c r="H161" s="184">
        <v>0.3</v>
      </c>
      <c r="I161" s="185">
        <v>0.3</v>
      </c>
      <c r="L161" t="s">
        <v>194</v>
      </c>
    </row>
    <row r="162" spans="1:12" ht="36.6" customHeight="1" x14ac:dyDescent="0.2">
      <c r="A162" s="123" t="s">
        <v>207</v>
      </c>
      <c r="B162" s="29" t="s">
        <v>14</v>
      </c>
      <c r="C162" s="184"/>
      <c r="D162" s="184"/>
      <c r="E162" s="184"/>
      <c r="F162" s="184"/>
      <c r="G162" s="185"/>
      <c r="H162" s="184"/>
      <c r="I162" s="185"/>
      <c r="L162" t="s">
        <v>193</v>
      </c>
    </row>
    <row r="163" spans="1:12" ht="18.75" x14ac:dyDescent="0.2">
      <c r="A163" s="9" t="s">
        <v>199</v>
      </c>
      <c r="B163" s="29"/>
      <c r="C163" s="184">
        <f>SUM(C164:C166)</f>
        <v>3</v>
      </c>
      <c r="D163" s="184">
        <f t="shared" ref="D163:I163" si="16">SUM(D164:D166)</f>
        <v>1.7999999999999998</v>
      </c>
      <c r="E163" s="184">
        <f t="shared" si="16"/>
        <v>2</v>
      </c>
      <c r="F163" s="184">
        <f t="shared" si="16"/>
        <v>0.8</v>
      </c>
      <c r="G163" s="184">
        <f t="shared" si="16"/>
        <v>0.08</v>
      </c>
      <c r="H163" s="184">
        <f t="shared" si="16"/>
        <v>0.9</v>
      </c>
      <c r="I163" s="184">
        <f t="shared" si="16"/>
        <v>1</v>
      </c>
    </row>
    <row r="164" spans="1:12" ht="31.5" x14ac:dyDescent="0.2">
      <c r="A164" s="122" t="s">
        <v>674</v>
      </c>
      <c r="B164" s="29" t="s">
        <v>14</v>
      </c>
      <c r="C164" s="186">
        <v>1.7</v>
      </c>
      <c r="D164" s="186">
        <v>0.6</v>
      </c>
      <c r="E164" s="186">
        <v>0.8</v>
      </c>
      <c r="F164" s="186">
        <v>0.8</v>
      </c>
      <c r="G164" s="186">
        <v>0.08</v>
      </c>
      <c r="H164" s="186">
        <v>0.9</v>
      </c>
      <c r="I164" s="186">
        <v>1</v>
      </c>
    </row>
    <row r="165" spans="1:12" ht="18.75" x14ac:dyDescent="0.2">
      <c r="A165" s="122" t="s">
        <v>188</v>
      </c>
      <c r="B165" s="29" t="s">
        <v>14</v>
      </c>
      <c r="C165" s="186">
        <v>1.2</v>
      </c>
      <c r="D165" s="186">
        <v>1.2</v>
      </c>
      <c r="E165" s="186">
        <v>1.2</v>
      </c>
      <c r="F165" s="186">
        <v>0</v>
      </c>
      <c r="G165" s="186">
        <v>0</v>
      </c>
      <c r="H165" s="186">
        <v>0</v>
      </c>
      <c r="I165" s="186">
        <v>0</v>
      </c>
    </row>
    <row r="166" spans="1:12" s="126" customFormat="1" ht="33.75" customHeight="1" x14ac:dyDescent="0.2">
      <c r="A166" s="124" t="s">
        <v>189</v>
      </c>
      <c r="B166" s="125" t="s">
        <v>14</v>
      </c>
      <c r="C166" s="187">
        <v>0.1</v>
      </c>
      <c r="D166" s="187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1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  <pageSetUpPr fitToPage="1"/>
  </sheetPr>
  <dimension ref="A1:AN170"/>
  <sheetViews>
    <sheetView view="pageBreakPreview" topLeftCell="A136" zoomScale="75" zoomScaleNormal="75" workbookViewId="0">
      <selection activeCell="I165" sqref="I165"/>
    </sheetView>
  </sheetViews>
  <sheetFormatPr defaultRowHeight="12.75" x14ac:dyDescent="0.2"/>
  <cols>
    <col min="1" max="1" width="34.5703125" customWidth="1"/>
    <col min="2" max="2" width="20.140625" customWidth="1"/>
    <col min="3" max="3" width="12.140625" customWidth="1"/>
    <col min="4" max="4" width="11.42578125" customWidth="1"/>
    <col min="5" max="5" width="12" customWidth="1"/>
    <col min="6" max="6" width="12.7109375" customWidth="1"/>
    <col min="7" max="7" width="11.85546875" customWidth="1"/>
    <col min="8" max="9" width="12.140625" customWidth="1"/>
    <col min="10" max="12" width="11.7109375" customWidth="1"/>
    <col min="13" max="13" width="11.5703125" customWidth="1"/>
    <col min="14" max="14" width="11.140625" customWidth="1"/>
    <col min="15" max="15" width="10.28515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2.5703125" customWidth="1"/>
    <col min="28" max="29" width="12.7109375" customWidth="1"/>
    <col min="30" max="30" width="11.85546875" customWidth="1"/>
    <col min="31" max="31" width="12.42578125" customWidth="1"/>
    <col min="32" max="32" width="11.28515625" customWidth="1"/>
  </cols>
  <sheetData>
    <row r="1" spans="1:40" ht="27" customHeight="1" x14ac:dyDescent="0.2"/>
    <row r="2" spans="1:40" ht="15.75" customHeight="1" x14ac:dyDescent="0.25">
      <c r="C2" s="408" t="s">
        <v>109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9" t="s">
        <v>86</v>
      </c>
      <c r="R2" s="410"/>
      <c r="S2" s="410"/>
      <c r="T2" s="41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4" spans="1:40" ht="15.75" x14ac:dyDescent="0.2">
      <c r="A4" s="154"/>
      <c r="B4" s="423" t="s">
        <v>212</v>
      </c>
      <c r="C4" s="415" t="s">
        <v>8</v>
      </c>
      <c r="D4" s="415"/>
      <c r="E4" s="415"/>
      <c r="F4" s="415"/>
      <c r="G4" s="415"/>
      <c r="H4" s="416"/>
      <c r="I4" s="417" t="s">
        <v>81</v>
      </c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6"/>
      <c r="U4" s="422" t="s">
        <v>82</v>
      </c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3"/>
      <c r="AN4" s="3"/>
    </row>
    <row r="5" spans="1:40" ht="58.5" customHeight="1" x14ac:dyDescent="0.2">
      <c r="A5" s="155"/>
      <c r="B5" s="423"/>
      <c r="C5" s="419" t="s">
        <v>84</v>
      </c>
      <c r="D5" s="419"/>
      <c r="E5" s="419"/>
      <c r="F5" s="419"/>
      <c r="G5" s="419"/>
      <c r="H5" s="420"/>
      <c r="I5" s="421" t="s">
        <v>3</v>
      </c>
      <c r="J5" s="419"/>
      <c r="K5" s="419"/>
      <c r="L5" s="419"/>
      <c r="M5" s="419"/>
      <c r="N5" s="420"/>
      <c r="O5" s="421" t="s">
        <v>94</v>
      </c>
      <c r="P5" s="419"/>
      <c r="Q5" s="419"/>
      <c r="R5" s="419"/>
      <c r="S5" s="419"/>
      <c r="T5" s="420"/>
      <c r="U5" s="421" t="s">
        <v>2</v>
      </c>
      <c r="V5" s="419"/>
      <c r="W5" s="419"/>
      <c r="X5" s="419"/>
      <c r="Y5" s="419"/>
      <c r="Z5" s="420"/>
      <c r="AA5" s="421" t="s">
        <v>96</v>
      </c>
      <c r="AB5" s="419"/>
      <c r="AC5" s="419"/>
      <c r="AD5" s="419"/>
      <c r="AE5" s="419"/>
      <c r="AF5" s="420"/>
      <c r="AG5" s="421" t="s">
        <v>83</v>
      </c>
      <c r="AH5" s="419"/>
      <c r="AI5" s="419"/>
      <c r="AJ5" s="419"/>
      <c r="AK5" s="419"/>
      <c r="AL5" s="420"/>
      <c r="AM5" s="3"/>
    </row>
    <row r="6" spans="1:40" ht="15.75" customHeight="1" x14ac:dyDescent="0.2">
      <c r="A6" s="155"/>
      <c r="B6" s="423"/>
      <c r="C6" s="411" t="s">
        <v>614</v>
      </c>
      <c r="D6" s="413" t="s">
        <v>628</v>
      </c>
      <c r="E6" s="418" t="s">
        <v>629</v>
      </c>
      <c r="F6" s="418" t="s">
        <v>630</v>
      </c>
      <c r="G6" s="418"/>
      <c r="H6" s="418"/>
      <c r="I6" s="411" t="str">
        <f>C6</f>
        <v>Факт 
2018 г.</v>
      </c>
      <c r="J6" s="413" t="str">
        <f>D6</f>
        <v>Факт 
2019 г.</v>
      </c>
      <c r="K6" s="418" t="str">
        <f>E6</f>
        <v>Оценка 
2020 г.</v>
      </c>
      <c r="L6" s="418" t="str">
        <f>F6</f>
        <v>Прогноз на 2021-2023 гг.</v>
      </c>
      <c r="M6" s="418"/>
      <c r="N6" s="418"/>
      <c r="O6" s="411" t="str">
        <f>C6</f>
        <v>Факт 
2018 г.</v>
      </c>
      <c r="P6" s="413" t="str">
        <f>D6</f>
        <v>Факт 
2019 г.</v>
      </c>
      <c r="Q6" s="418" t="str">
        <f>E6</f>
        <v>Оценка 
2020 г.</v>
      </c>
      <c r="R6" s="418" t="str">
        <f>F6</f>
        <v>Прогноз на 2021-2023 гг.</v>
      </c>
      <c r="S6" s="418"/>
      <c r="T6" s="418"/>
      <c r="U6" s="411" t="str">
        <f>C6</f>
        <v>Факт 
2018 г.</v>
      </c>
      <c r="V6" s="413" t="str">
        <f>D6</f>
        <v>Факт 
2019 г.</v>
      </c>
      <c r="W6" s="418" t="str">
        <f>E6</f>
        <v>Оценка 
2020 г.</v>
      </c>
      <c r="X6" s="418" t="str">
        <f>F6</f>
        <v>Прогноз на 2021-2023 гг.</v>
      </c>
      <c r="Y6" s="418"/>
      <c r="Z6" s="418"/>
      <c r="AA6" s="411" t="str">
        <f>C6</f>
        <v>Факт 
2018 г.</v>
      </c>
      <c r="AB6" s="413" t="str">
        <f>D6</f>
        <v>Факт 
2019 г.</v>
      </c>
      <c r="AC6" s="418" t="str">
        <f>E6</f>
        <v>Оценка 
2020 г.</v>
      </c>
      <c r="AD6" s="418" t="str">
        <f>F6</f>
        <v>Прогноз на 2021-2023 гг.</v>
      </c>
      <c r="AE6" s="418"/>
      <c r="AF6" s="418"/>
      <c r="AG6" s="411" t="str">
        <f>C6</f>
        <v>Факт 
2018 г.</v>
      </c>
      <c r="AH6" s="413" t="str">
        <f>D6</f>
        <v>Факт 
2019 г.</v>
      </c>
      <c r="AI6" s="418" t="str">
        <f>E6</f>
        <v>Оценка 
2020 г.</v>
      </c>
      <c r="AJ6" s="418" t="str">
        <f>F6</f>
        <v>Прогноз на 2021-2023 гг.</v>
      </c>
      <c r="AK6" s="418"/>
      <c r="AL6" s="418"/>
      <c r="AM6" s="3"/>
      <c r="AN6" s="3"/>
    </row>
    <row r="7" spans="1:40" ht="15.75" x14ac:dyDescent="0.2">
      <c r="A7" s="156"/>
      <c r="B7" s="423"/>
      <c r="C7" s="412"/>
      <c r="D7" s="414"/>
      <c r="E7" s="418"/>
      <c r="F7" s="157" t="s">
        <v>616</v>
      </c>
      <c r="G7" s="157" t="s">
        <v>615</v>
      </c>
      <c r="H7" s="157" t="s">
        <v>631</v>
      </c>
      <c r="I7" s="412"/>
      <c r="J7" s="414"/>
      <c r="K7" s="418"/>
      <c r="L7" s="157" t="str">
        <f>F7</f>
        <v>2021 г.</v>
      </c>
      <c r="M7" s="157" t="str">
        <f>G7</f>
        <v>2022 г.</v>
      </c>
      <c r="N7" s="157" t="str">
        <f>H7</f>
        <v>2023 г.</v>
      </c>
      <c r="O7" s="412"/>
      <c r="P7" s="414"/>
      <c r="Q7" s="418"/>
      <c r="R7" s="157" t="str">
        <f>F7</f>
        <v>2021 г.</v>
      </c>
      <c r="S7" s="157" t="str">
        <f>G7</f>
        <v>2022 г.</v>
      </c>
      <c r="T7" s="157" t="str">
        <f>H7</f>
        <v>2023 г.</v>
      </c>
      <c r="U7" s="412"/>
      <c r="V7" s="414"/>
      <c r="W7" s="418"/>
      <c r="X7" s="157" t="str">
        <f>F7</f>
        <v>2021 г.</v>
      </c>
      <c r="Y7" s="157" t="str">
        <f>G7</f>
        <v>2022 г.</v>
      </c>
      <c r="Z7" s="157" t="str">
        <f>H7</f>
        <v>2023 г.</v>
      </c>
      <c r="AA7" s="412"/>
      <c r="AB7" s="414"/>
      <c r="AC7" s="418"/>
      <c r="AD7" s="167" t="str">
        <f>F7</f>
        <v>2021 г.</v>
      </c>
      <c r="AE7" s="167" t="str">
        <f>G7</f>
        <v>2022 г.</v>
      </c>
      <c r="AF7" s="167" t="str">
        <f>H7</f>
        <v>2023 г.</v>
      </c>
      <c r="AG7" s="412"/>
      <c r="AH7" s="414"/>
      <c r="AI7" s="418"/>
      <c r="AJ7" s="167" t="str">
        <f>F7</f>
        <v>2021 г.</v>
      </c>
      <c r="AK7" s="167" t="str">
        <f>G7</f>
        <v>2022 г.</v>
      </c>
      <c r="AL7" s="167" t="s">
        <v>615</v>
      </c>
      <c r="AM7" s="3"/>
      <c r="AN7" s="3"/>
    </row>
    <row r="8" spans="1:40" ht="105.75" customHeight="1" x14ac:dyDescent="0.2">
      <c r="A8" s="148" t="s">
        <v>254</v>
      </c>
      <c r="B8" s="132"/>
      <c r="C8" s="62"/>
      <c r="D8" s="62"/>
      <c r="E8" s="62"/>
      <c r="F8" s="63"/>
      <c r="G8" s="63"/>
      <c r="H8" s="63"/>
      <c r="I8" s="62"/>
      <c r="J8" s="62"/>
      <c r="K8" s="62"/>
      <c r="L8" s="63"/>
      <c r="M8" s="63"/>
      <c r="N8" s="63"/>
      <c r="O8" s="62"/>
      <c r="P8" s="62"/>
      <c r="Q8" s="62"/>
      <c r="R8" s="63"/>
      <c r="S8" s="63"/>
      <c r="T8" s="63"/>
      <c r="U8" s="62"/>
      <c r="V8" s="62"/>
      <c r="W8" s="62"/>
      <c r="X8" s="63"/>
      <c r="Y8" s="63"/>
      <c r="Z8" s="63"/>
      <c r="AA8" s="62"/>
      <c r="AB8" s="62"/>
      <c r="AC8" s="62"/>
      <c r="AD8" s="63"/>
      <c r="AE8" s="63"/>
      <c r="AF8" s="63"/>
      <c r="AG8" s="55"/>
      <c r="AH8" s="55"/>
      <c r="AI8" s="55"/>
      <c r="AJ8" s="55"/>
      <c r="AK8" s="55"/>
      <c r="AL8" s="55"/>
      <c r="AM8" s="3"/>
      <c r="AN8" s="3"/>
    </row>
    <row r="9" spans="1:40" ht="81.75" customHeight="1" x14ac:dyDescent="0.2">
      <c r="A9" s="144" t="s">
        <v>255</v>
      </c>
      <c r="B9" s="133"/>
      <c r="C9" s="6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56"/>
      <c r="AH9" s="56"/>
      <c r="AI9" s="56"/>
      <c r="AJ9" s="56"/>
      <c r="AK9" s="56"/>
      <c r="AL9" s="56"/>
      <c r="AM9" s="3"/>
      <c r="AN9" s="3"/>
    </row>
    <row r="10" spans="1:40" ht="15.75" x14ac:dyDescent="0.2">
      <c r="A10" s="65" t="s">
        <v>256</v>
      </c>
      <c r="B10" s="65"/>
      <c r="C10" s="6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56"/>
      <c r="AH10" s="56"/>
      <c r="AI10" s="56"/>
      <c r="AJ10" s="56"/>
      <c r="AK10" s="56"/>
      <c r="AL10" s="56"/>
      <c r="AM10" s="3"/>
      <c r="AN10" s="3"/>
    </row>
    <row r="11" spans="1:40" ht="15.75" x14ac:dyDescent="0.2">
      <c r="A11" s="12"/>
      <c r="B11" s="65"/>
      <c r="C11" s="6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56"/>
      <c r="AH11" s="56"/>
      <c r="AI11" s="56"/>
      <c r="AJ11" s="56"/>
      <c r="AK11" s="56"/>
      <c r="AL11" s="56"/>
      <c r="AM11" s="3"/>
      <c r="AN11" s="3"/>
    </row>
    <row r="12" spans="1:40" ht="15.75" x14ac:dyDescent="0.2">
      <c r="A12" s="69"/>
      <c r="B12" s="65"/>
      <c r="C12" s="6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0"/>
      <c r="AA12" s="10"/>
      <c r="AB12" s="10"/>
      <c r="AC12" s="10"/>
      <c r="AD12" s="10"/>
      <c r="AE12" s="10"/>
      <c r="AF12" s="10"/>
      <c r="AG12" s="56"/>
      <c r="AH12" s="56"/>
      <c r="AI12" s="56"/>
      <c r="AJ12" s="56"/>
      <c r="AK12" s="56"/>
      <c r="AL12" s="56"/>
      <c r="AM12" s="3"/>
      <c r="AN12" s="3"/>
    </row>
    <row r="13" spans="1:40" ht="31.5" customHeight="1" x14ac:dyDescent="0.2">
      <c r="A13" s="147" t="s">
        <v>257</v>
      </c>
      <c r="B13" s="133"/>
      <c r="C13" s="6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56"/>
      <c r="AH13" s="56"/>
      <c r="AI13" s="56"/>
      <c r="AJ13" s="56"/>
      <c r="AK13" s="56"/>
      <c r="AL13" s="56"/>
      <c r="AM13" s="3"/>
      <c r="AN13" s="3"/>
    </row>
    <row r="14" spans="1:40" ht="15.75" customHeight="1" x14ac:dyDescent="0.2">
      <c r="A14" s="65" t="s">
        <v>256</v>
      </c>
      <c r="B14" s="65"/>
      <c r="C14" s="6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56"/>
      <c r="AH14" s="56"/>
      <c r="AI14" s="56"/>
      <c r="AJ14" s="56"/>
      <c r="AK14" s="56"/>
      <c r="AL14" s="56"/>
      <c r="AM14" s="3"/>
      <c r="AN14" s="3"/>
    </row>
    <row r="15" spans="1:40" ht="11.25" customHeight="1" x14ac:dyDescent="0.2">
      <c r="A15" s="70"/>
      <c r="B15" s="134"/>
      <c r="C15" s="6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56"/>
      <c r="AH15" s="56"/>
      <c r="AI15" s="56"/>
      <c r="AJ15" s="56"/>
      <c r="AK15" s="56"/>
      <c r="AL15" s="56"/>
      <c r="AM15" s="3"/>
      <c r="AN15" s="3"/>
    </row>
    <row r="16" spans="1:40" ht="15.75" customHeight="1" x14ac:dyDescent="0.2">
      <c r="A16" s="65"/>
      <c r="B16" s="65"/>
      <c r="C16" s="6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56"/>
      <c r="AH16" s="56"/>
      <c r="AI16" s="56"/>
      <c r="AJ16" s="56"/>
      <c r="AK16" s="56"/>
      <c r="AL16" s="56"/>
      <c r="AM16" s="3"/>
      <c r="AN16" s="3"/>
    </row>
    <row r="17" spans="1:40" ht="31.5" x14ac:dyDescent="0.2">
      <c r="A17" s="147" t="s">
        <v>258</v>
      </c>
      <c r="B17" s="65"/>
      <c r="C17" s="6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56"/>
      <c r="AH17" s="56"/>
      <c r="AI17" s="56"/>
      <c r="AJ17" s="56"/>
      <c r="AK17" s="56"/>
      <c r="AL17" s="56"/>
      <c r="AM17" s="3"/>
      <c r="AN17" s="3"/>
    </row>
    <row r="18" spans="1:40" ht="15.75" x14ac:dyDescent="0.2">
      <c r="A18" s="65" t="s">
        <v>256</v>
      </c>
      <c r="B18" s="65"/>
      <c r="C18" s="6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56"/>
      <c r="AH18" s="56"/>
      <c r="AI18" s="56"/>
      <c r="AJ18" s="56"/>
      <c r="AK18" s="56"/>
      <c r="AL18" s="56"/>
      <c r="AM18" s="3"/>
      <c r="AN18" s="3"/>
    </row>
    <row r="19" spans="1:40" ht="20.25" customHeight="1" x14ac:dyDescent="0.2">
      <c r="A19" s="71"/>
      <c r="B19" s="134"/>
      <c r="C19" s="6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56"/>
      <c r="AH19" s="56"/>
      <c r="AI19" s="56"/>
      <c r="AJ19" s="56"/>
      <c r="AK19" s="56"/>
      <c r="AL19" s="56"/>
      <c r="AM19" s="3"/>
      <c r="AN19" s="3"/>
    </row>
    <row r="20" spans="1:40" ht="15.75" customHeight="1" x14ac:dyDescent="0.2">
      <c r="A20" s="101"/>
      <c r="B20" s="65"/>
      <c r="C20" s="6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56"/>
      <c r="AH20" s="56"/>
      <c r="AI20" s="56"/>
      <c r="AJ20" s="56"/>
      <c r="AK20" s="56"/>
      <c r="AL20" s="56"/>
      <c r="AM20" s="3"/>
      <c r="AN20" s="3"/>
    </row>
    <row r="21" spans="1:40" s="192" customFormat="1" ht="43.5" customHeight="1" x14ac:dyDescent="0.2">
      <c r="A21" s="193" t="s">
        <v>259</v>
      </c>
      <c r="B21" s="190"/>
      <c r="C21" s="195">
        <f>C27</f>
        <v>176257.97</v>
      </c>
      <c r="D21" s="195">
        <f t="shared" ref="D21:AL21" si="0">D27</f>
        <v>160218.49473000001</v>
      </c>
      <c r="E21" s="195">
        <f t="shared" si="0"/>
        <v>161500.24268783999</v>
      </c>
      <c r="F21" s="195">
        <f t="shared" si="0"/>
        <v>173612.76088942797</v>
      </c>
      <c r="G21" s="195">
        <f t="shared" si="0"/>
        <v>174654.43745476453</v>
      </c>
      <c r="H21" s="195">
        <f t="shared" si="0"/>
        <v>172907.89308021689</v>
      </c>
      <c r="I21" s="195">
        <f t="shared" si="0"/>
        <v>175752.95200000002</v>
      </c>
      <c r="J21" s="195">
        <f t="shared" si="0"/>
        <v>159759.43336800003</v>
      </c>
      <c r="K21" s="195">
        <f t="shared" si="0"/>
        <v>161037.50883494402</v>
      </c>
      <c r="L21" s="195">
        <f t="shared" si="0"/>
        <v>173115.32199756484</v>
      </c>
      <c r="M21" s="195">
        <f t="shared" si="0"/>
        <v>174154.01392955022</v>
      </c>
      <c r="N21" s="195">
        <f t="shared" si="0"/>
        <v>172412.47379025473</v>
      </c>
      <c r="O21" s="195">
        <f t="shared" si="0"/>
        <v>62309.45</v>
      </c>
      <c r="P21" s="195">
        <f t="shared" si="0"/>
        <v>0</v>
      </c>
      <c r="Q21" s="195">
        <f t="shared" si="0"/>
        <v>0</v>
      </c>
      <c r="R21" s="195">
        <f t="shared" si="0"/>
        <v>0</v>
      </c>
      <c r="S21" s="195">
        <f t="shared" si="0"/>
        <v>0</v>
      </c>
      <c r="T21" s="195">
        <f t="shared" si="0"/>
        <v>0</v>
      </c>
      <c r="U21" s="195">
        <f t="shared" si="0"/>
        <v>3143</v>
      </c>
      <c r="V21" s="195">
        <f t="shared" si="0"/>
        <v>3253</v>
      </c>
      <c r="W21" s="195">
        <f t="shared" si="0"/>
        <v>3253</v>
      </c>
      <c r="X21" s="195">
        <f t="shared" si="0"/>
        <v>3253</v>
      </c>
      <c r="Y21" s="195">
        <f t="shared" si="0"/>
        <v>3253</v>
      </c>
      <c r="Z21" s="195">
        <f t="shared" si="0"/>
        <v>3253</v>
      </c>
      <c r="AA21" s="195">
        <f t="shared" si="0"/>
        <v>324879</v>
      </c>
      <c r="AB21" s="195">
        <f t="shared" si="0"/>
        <v>283229.69999999995</v>
      </c>
      <c r="AC21" s="195">
        <f t="shared" si="0"/>
        <v>257455.79730000003</v>
      </c>
      <c r="AD21" s="195">
        <f t="shared" si="0"/>
        <v>259515.44367840004</v>
      </c>
      <c r="AE21" s="195">
        <f t="shared" si="0"/>
        <v>278979.10195428005</v>
      </c>
      <c r="AF21" s="195">
        <f t="shared" si="0"/>
        <v>280652.97656600567</v>
      </c>
      <c r="AG21" s="195">
        <f t="shared" si="0"/>
        <v>1172.5999999999999</v>
      </c>
      <c r="AH21" s="195">
        <f t="shared" si="0"/>
        <v>1015.231</v>
      </c>
      <c r="AI21" s="195">
        <f t="shared" si="0"/>
        <v>922.84497899999997</v>
      </c>
      <c r="AJ21" s="195">
        <f t="shared" si="0"/>
        <v>930.22773883199989</v>
      </c>
      <c r="AK21" s="195">
        <f t="shared" si="0"/>
        <v>999.99481924439988</v>
      </c>
      <c r="AL21" s="195">
        <f t="shared" si="0"/>
        <v>989.99487105195578</v>
      </c>
      <c r="AM21" s="191"/>
      <c r="AN21" s="191"/>
    </row>
    <row r="22" spans="1:40" ht="15.75" x14ac:dyDescent="0.2">
      <c r="A22" s="65" t="s">
        <v>35</v>
      </c>
      <c r="B22" s="65"/>
      <c r="C22" s="6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0"/>
      <c r="AA22" s="10"/>
      <c r="AB22" s="10"/>
      <c r="AC22" s="10"/>
      <c r="AD22" s="10"/>
      <c r="AE22" s="10"/>
      <c r="AF22" s="10"/>
      <c r="AG22" s="56"/>
      <c r="AH22" s="56"/>
      <c r="AI22" s="56"/>
      <c r="AJ22" s="56"/>
      <c r="AK22" s="56"/>
      <c r="AL22" s="56"/>
      <c r="AM22" s="3"/>
      <c r="AN22" s="3"/>
    </row>
    <row r="23" spans="1:40" ht="15.75" x14ac:dyDescent="0.2">
      <c r="A23" s="144" t="s">
        <v>260</v>
      </c>
      <c r="B23" s="134"/>
      <c r="C23" s="6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0"/>
      <c r="AA23" s="10"/>
      <c r="AB23" s="10"/>
      <c r="AC23" s="10"/>
      <c r="AD23" s="10"/>
      <c r="AE23" s="10"/>
      <c r="AF23" s="10"/>
      <c r="AG23" s="56"/>
      <c r="AH23" s="56"/>
      <c r="AI23" s="56"/>
      <c r="AJ23" s="56"/>
      <c r="AK23" s="56"/>
      <c r="AL23" s="56"/>
      <c r="AM23" s="3"/>
      <c r="AN23" s="3"/>
    </row>
    <row r="24" spans="1:40" ht="15.75" customHeight="1" x14ac:dyDescent="0.2">
      <c r="A24" s="65" t="s">
        <v>256</v>
      </c>
      <c r="B24" s="65"/>
      <c r="C24" s="6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0"/>
      <c r="AA24" s="10"/>
      <c r="AB24" s="10"/>
      <c r="AC24" s="10"/>
      <c r="AD24" s="10"/>
      <c r="AE24" s="10"/>
      <c r="AF24" s="10"/>
      <c r="AG24" s="56"/>
      <c r="AH24" s="56"/>
      <c r="AI24" s="56"/>
      <c r="AJ24" s="56"/>
      <c r="AK24" s="56"/>
      <c r="AL24" s="56"/>
      <c r="AM24" s="3"/>
      <c r="AN24" s="3"/>
    </row>
    <row r="25" spans="1:40" ht="15.75" x14ac:dyDescent="0.2">
      <c r="A25" s="12"/>
      <c r="B25" s="65"/>
      <c r="C25" s="6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0"/>
      <c r="AA25" s="10"/>
      <c r="AB25" s="10"/>
      <c r="AC25" s="10"/>
      <c r="AD25" s="10"/>
      <c r="AE25" s="10"/>
      <c r="AF25" s="10"/>
      <c r="AG25" s="56"/>
      <c r="AH25" s="56"/>
      <c r="AI25" s="56"/>
      <c r="AJ25" s="56"/>
      <c r="AK25" s="56"/>
      <c r="AL25" s="56"/>
      <c r="AM25" s="3"/>
      <c r="AN25" s="3"/>
    </row>
    <row r="26" spans="1:40" ht="15.75" x14ac:dyDescent="0.2">
      <c r="A26" s="69"/>
      <c r="B26" s="65"/>
      <c r="C26" s="6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0"/>
      <c r="AA26" s="10"/>
      <c r="AB26" s="10"/>
      <c r="AC26" s="10"/>
      <c r="AD26" s="10"/>
      <c r="AE26" s="10"/>
      <c r="AF26" s="10"/>
      <c r="AG26" s="56"/>
      <c r="AH26" s="56"/>
      <c r="AI26" s="56"/>
      <c r="AJ26" s="56"/>
      <c r="AK26" s="56"/>
      <c r="AL26" s="56"/>
      <c r="AM26" s="3"/>
      <c r="AN26" s="3"/>
    </row>
    <row r="27" spans="1:40" s="16" customFormat="1" ht="31.5" x14ac:dyDescent="0.2">
      <c r="A27" s="145" t="s">
        <v>261</v>
      </c>
      <c r="B27" s="134"/>
      <c r="C27" s="271">
        <f t="shared" ref="C27:AL27" si="1">C29+C30+C31</f>
        <v>176257.97</v>
      </c>
      <c r="D27" s="271">
        <f t="shared" si="1"/>
        <v>160218.49473000001</v>
      </c>
      <c r="E27" s="271">
        <f t="shared" si="1"/>
        <v>161500.24268783999</v>
      </c>
      <c r="F27" s="271">
        <f t="shared" si="1"/>
        <v>173612.76088942797</v>
      </c>
      <c r="G27" s="271">
        <f t="shared" si="1"/>
        <v>174654.43745476453</v>
      </c>
      <c r="H27" s="271">
        <f t="shared" si="1"/>
        <v>172907.89308021689</v>
      </c>
      <c r="I27" s="271">
        <f t="shared" si="1"/>
        <v>175752.95200000002</v>
      </c>
      <c r="J27" s="271">
        <f t="shared" si="1"/>
        <v>159759.43336800003</v>
      </c>
      <c r="K27" s="271">
        <f t="shared" si="1"/>
        <v>161037.50883494402</v>
      </c>
      <c r="L27" s="271">
        <f t="shared" si="1"/>
        <v>173115.32199756484</v>
      </c>
      <c r="M27" s="271">
        <f t="shared" si="1"/>
        <v>174154.01392955022</v>
      </c>
      <c r="N27" s="271">
        <f t="shared" si="1"/>
        <v>172412.47379025473</v>
      </c>
      <c r="O27" s="271">
        <f t="shared" si="1"/>
        <v>62309.45</v>
      </c>
      <c r="P27" s="271">
        <f t="shared" si="1"/>
        <v>0</v>
      </c>
      <c r="Q27" s="271">
        <f t="shared" si="1"/>
        <v>0</v>
      </c>
      <c r="R27" s="271">
        <f t="shared" si="1"/>
        <v>0</v>
      </c>
      <c r="S27" s="271">
        <f t="shared" si="1"/>
        <v>0</v>
      </c>
      <c r="T27" s="271">
        <f t="shared" si="1"/>
        <v>0</v>
      </c>
      <c r="U27" s="271">
        <f t="shared" si="1"/>
        <v>3143</v>
      </c>
      <c r="V27" s="271">
        <f t="shared" si="1"/>
        <v>3253</v>
      </c>
      <c r="W27" s="271">
        <f t="shared" si="1"/>
        <v>3253</v>
      </c>
      <c r="X27" s="271">
        <f t="shared" si="1"/>
        <v>3253</v>
      </c>
      <c r="Y27" s="271">
        <f t="shared" si="1"/>
        <v>3253</v>
      </c>
      <c r="Z27" s="271">
        <f t="shared" si="1"/>
        <v>3253</v>
      </c>
      <c r="AA27" s="271">
        <f t="shared" si="1"/>
        <v>324879</v>
      </c>
      <c r="AB27" s="271">
        <f t="shared" si="1"/>
        <v>283229.69999999995</v>
      </c>
      <c r="AC27" s="271">
        <f t="shared" si="1"/>
        <v>257455.79730000003</v>
      </c>
      <c r="AD27" s="271">
        <f t="shared" si="1"/>
        <v>259515.44367840004</v>
      </c>
      <c r="AE27" s="271">
        <f t="shared" si="1"/>
        <v>278979.10195428005</v>
      </c>
      <c r="AF27" s="271">
        <f t="shared" si="1"/>
        <v>280652.97656600567</v>
      </c>
      <c r="AG27" s="271">
        <f t="shared" si="1"/>
        <v>1172.5999999999999</v>
      </c>
      <c r="AH27" s="271">
        <f t="shared" si="1"/>
        <v>1015.231</v>
      </c>
      <c r="AI27" s="271">
        <f t="shared" si="1"/>
        <v>922.84497899999997</v>
      </c>
      <c r="AJ27" s="271">
        <f t="shared" si="1"/>
        <v>930.22773883199989</v>
      </c>
      <c r="AK27" s="271">
        <f t="shared" si="1"/>
        <v>999.99481924439988</v>
      </c>
      <c r="AL27" s="271">
        <f t="shared" si="1"/>
        <v>989.99487105195578</v>
      </c>
      <c r="AM27" s="272"/>
      <c r="AN27" s="272"/>
    </row>
    <row r="28" spans="1:40" s="16" customFormat="1" ht="15.75" customHeight="1" x14ac:dyDescent="0.2">
      <c r="A28" s="65" t="s">
        <v>256</v>
      </c>
      <c r="B28" s="65"/>
      <c r="C28" s="6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73"/>
      <c r="AH28" s="273"/>
      <c r="AI28" s="273"/>
      <c r="AJ28" s="273"/>
      <c r="AK28" s="273"/>
      <c r="AL28" s="273"/>
      <c r="AM28" s="272"/>
      <c r="AN28" s="272"/>
    </row>
    <row r="29" spans="1:40" s="16" customFormat="1" ht="15.75" x14ac:dyDescent="0.2">
      <c r="A29" s="12" t="s">
        <v>647</v>
      </c>
      <c r="B29" s="65"/>
      <c r="C29" s="271">
        <v>171439.72</v>
      </c>
      <c r="D29" s="274">
        <f>C29*90.9/100</f>
        <v>155838.70548</v>
      </c>
      <c r="E29" s="274">
        <f>D29*100.8/100</f>
        <v>157085.41512383998</v>
      </c>
      <c r="F29" s="274">
        <f>E29*107.5/100</f>
        <v>168866.82125812798</v>
      </c>
      <c r="G29" s="274">
        <f>F29*100.6/100</f>
        <v>169880.02218567673</v>
      </c>
      <c r="H29" s="274">
        <f>G29*99/100</f>
        <v>168181.22196381996</v>
      </c>
      <c r="I29" s="274">
        <v>170934.7</v>
      </c>
      <c r="J29" s="274">
        <f>I29*90.9/100</f>
        <v>155379.64230000004</v>
      </c>
      <c r="K29" s="274">
        <f>J29*100.8/100</f>
        <v>156622.67943840002</v>
      </c>
      <c r="L29" s="274">
        <f>K29*107.5/100</f>
        <v>168369.38039628003</v>
      </c>
      <c r="M29" s="274">
        <f>L29*100.6/100</f>
        <v>169379.59667865772</v>
      </c>
      <c r="N29" s="274">
        <f>M29*99/100</f>
        <v>167685.80071187115</v>
      </c>
      <c r="O29" s="274">
        <v>60835.6</v>
      </c>
      <c r="P29" s="274">
        <v>0</v>
      </c>
      <c r="Q29" s="274">
        <v>0</v>
      </c>
      <c r="R29" s="274">
        <v>0</v>
      </c>
      <c r="S29" s="274">
        <v>0</v>
      </c>
      <c r="T29" s="274">
        <v>0</v>
      </c>
      <c r="U29" s="274">
        <v>1778</v>
      </c>
      <c r="V29" s="274">
        <v>1778</v>
      </c>
      <c r="W29" s="274">
        <v>1778</v>
      </c>
      <c r="X29" s="274">
        <v>1778</v>
      </c>
      <c r="Y29" s="274">
        <v>1778</v>
      </c>
      <c r="Z29" s="274">
        <v>1778</v>
      </c>
      <c r="AA29" s="274">
        <v>120121</v>
      </c>
      <c r="AB29" s="274">
        <v>94409.9</v>
      </c>
      <c r="AC29" s="274">
        <f>AB29*90.9/100</f>
        <v>85818.599100000007</v>
      </c>
      <c r="AD29" s="274">
        <f>AC29*100.8/100</f>
        <v>86505.147892800014</v>
      </c>
      <c r="AE29" s="274">
        <f>AD29*107.5/100</f>
        <v>92993.033984760012</v>
      </c>
      <c r="AF29" s="274">
        <f>AE29*100.6/100</f>
        <v>93550.992188668562</v>
      </c>
      <c r="AG29" s="275">
        <v>589.346</v>
      </c>
      <c r="AH29" s="276">
        <v>538.4</v>
      </c>
      <c r="AI29" s="276">
        <f>AH29*90.9/100</f>
        <v>489.40559999999999</v>
      </c>
      <c r="AJ29" s="276">
        <f>AI29*100.8/100</f>
        <v>493.32084479999997</v>
      </c>
      <c r="AK29" s="276">
        <f>AJ29*107.5/100</f>
        <v>530.31990815999995</v>
      </c>
      <c r="AL29" s="276">
        <f>AK29*99/100</f>
        <v>525.01670907839991</v>
      </c>
      <c r="AM29" s="272"/>
      <c r="AN29" s="272"/>
    </row>
    <row r="30" spans="1:40" s="16" customFormat="1" ht="15.75" x14ac:dyDescent="0.2">
      <c r="A30" s="12" t="s">
        <v>648</v>
      </c>
      <c r="B30" s="65"/>
      <c r="C30" s="271">
        <v>4818.25</v>
      </c>
      <c r="D30" s="274">
        <f>C30*90.9/100</f>
        <v>4379.7892500000007</v>
      </c>
      <c r="E30" s="274">
        <f>D30*100.8/100</f>
        <v>4414.8275640000011</v>
      </c>
      <c r="F30" s="274">
        <f>E30*107.5/100</f>
        <v>4745.9396313000007</v>
      </c>
      <c r="G30" s="274">
        <f>F30*100.6/100</f>
        <v>4774.4152690878</v>
      </c>
      <c r="H30" s="274">
        <f>G30*99/100</f>
        <v>4726.6711163969221</v>
      </c>
      <c r="I30" s="277">
        <v>4818.2520000000004</v>
      </c>
      <c r="J30" s="274">
        <f>I30*90.9/100</f>
        <v>4379.7910680000005</v>
      </c>
      <c r="K30" s="274">
        <f>J30*100.8/100</f>
        <v>4414.8293965440007</v>
      </c>
      <c r="L30" s="274">
        <f>K30*107.5/100</f>
        <v>4745.9416012848005</v>
      </c>
      <c r="M30" s="274">
        <f>L30*100.6/100</f>
        <v>4774.4172508925085</v>
      </c>
      <c r="N30" s="274">
        <f>M30*99/100</f>
        <v>4726.6730783835837</v>
      </c>
      <c r="O30" s="274">
        <v>1473.85</v>
      </c>
      <c r="P30" s="274">
        <v>0</v>
      </c>
      <c r="Q30" s="274">
        <v>0</v>
      </c>
      <c r="R30" s="274">
        <v>0</v>
      </c>
      <c r="S30" s="274">
        <v>0</v>
      </c>
      <c r="T30" s="274">
        <v>0</v>
      </c>
      <c r="U30" s="274">
        <v>355</v>
      </c>
      <c r="V30" s="274">
        <v>355</v>
      </c>
      <c r="W30" s="274">
        <v>355</v>
      </c>
      <c r="X30" s="274">
        <v>355</v>
      </c>
      <c r="Y30" s="274">
        <v>355</v>
      </c>
      <c r="Z30" s="274">
        <v>355</v>
      </c>
      <c r="AA30" s="274">
        <v>102379</v>
      </c>
      <c r="AB30" s="274">
        <v>94409.9</v>
      </c>
      <c r="AC30" s="274">
        <f t="shared" ref="AC30:AC31" si="2">AB30*90.9/100</f>
        <v>85818.599100000007</v>
      </c>
      <c r="AD30" s="274">
        <f t="shared" ref="AD30:AD31" si="3">AC30*100.8/100</f>
        <v>86505.147892800014</v>
      </c>
      <c r="AE30" s="274">
        <f t="shared" ref="AE30:AE31" si="4">AD30*107.5/100</f>
        <v>92993.033984760012</v>
      </c>
      <c r="AF30" s="274">
        <f t="shared" ref="AF30:AF31" si="5">AE30*100.6/100</f>
        <v>93550.992188668562</v>
      </c>
      <c r="AG30" s="275">
        <v>291.62700000000001</v>
      </c>
      <c r="AH30" s="276">
        <v>220.417</v>
      </c>
      <c r="AI30" s="276">
        <f t="shared" ref="AI30:AI31" si="6">AH30*90.9/100</f>
        <v>200.35905300000002</v>
      </c>
      <c r="AJ30" s="276">
        <f t="shared" ref="AJ30:AJ31" si="7">AI30*100.8/100</f>
        <v>201.96192542400001</v>
      </c>
      <c r="AK30" s="276">
        <f t="shared" ref="AK30:AK31" si="8">AJ30*107.5/100</f>
        <v>217.1090698308</v>
      </c>
      <c r="AL30" s="276">
        <f t="shared" ref="AL30:AL31" si="9">AK30*99/100</f>
        <v>214.93797913249199</v>
      </c>
      <c r="AM30" s="272"/>
      <c r="AN30" s="272"/>
    </row>
    <row r="31" spans="1:40" s="16" customFormat="1" ht="15.75" x14ac:dyDescent="0.2">
      <c r="A31" s="69" t="s">
        <v>649</v>
      </c>
      <c r="B31" s="65"/>
      <c r="C31" s="271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>
        <v>1010</v>
      </c>
      <c r="V31" s="274">
        <v>1120</v>
      </c>
      <c r="W31" s="274">
        <v>1120</v>
      </c>
      <c r="X31" s="274">
        <v>1120</v>
      </c>
      <c r="Y31" s="274">
        <v>1120</v>
      </c>
      <c r="Z31" s="274">
        <v>1120</v>
      </c>
      <c r="AA31" s="274">
        <v>102379</v>
      </c>
      <c r="AB31" s="274">
        <v>94409.9</v>
      </c>
      <c r="AC31" s="274">
        <f t="shared" si="2"/>
        <v>85818.599100000007</v>
      </c>
      <c r="AD31" s="274">
        <f t="shared" si="3"/>
        <v>86505.147892800014</v>
      </c>
      <c r="AE31" s="274">
        <f t="shared" si="4"/>
        <v>92993.033984760012</v>
      </c>
      <c r="AF31" s="274">
        <f t="shared" si="5"/>
        <v>93550.992188668562</v>
      </c>
      <c r="AG31" s="276">
        <v>291.62700000000001</v>
      </c>
      <c r="AH31" s="276">
        <v>256.41399999999999</v>
      </c>
      <c r="AI31" s="276">
        <f t="shared" si="6"/>
        <v>233.08032599999999</v>
      </c>
      <c r="AJ31" s="276">
        <f t="shared" si="7"/>
        <v>234.94496860799998</v>
      </c>
      <c r="AK31" s="276">
        <f t="shared" si="8"/>
        <v>252.56584125359998</v>
      </c>
      <c r="AL31" s="276">
        <f t="shared" si="9"/>
        <v>250.04018284106397</v>
      </c>
      <c r="AM31" s="272"/>
      <c r="AN31" s="272"/>
    </row>
    <row r="32" spans="1:40" ht="31.5" x14ac:dyDescent="0.2">
      <c r="A32" s="146" t="s">
        <v>262</v>
      </c>
      <c r="B32" s="135"/>
      <c r="C32" s="6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11"/>
      <c r="Z32" s="10"/>
      <c r="AA32" s="10"/>
      <c r="AB32" s="10"/>
      <c r="AC32" s="10"/>
      <c r="AD32" s="10"/>
      <c r="AE32" s="10"/>
      <c r="AF32" s="10"/>
      <c r="AG32" s="56"/>
      <c r="AH32" s="56"/>
      <c r="AI32" s="56"/>
      <c r="AJ32" s="56"/>
      <c r="AK32" s="56"/>
      <c r="AL32" s="56"/>
      <c r="AM32" s="3"/>
      <c r="AN32" s="3"/>
    </row>
    <row r="33" spans="1:40" ht="15.75" customHeight="1" x14ac:dyDescent="0.2">
      <c r="A33" s="65" t="s">
        <v>256</v>
      </c>
      <c r="B33" s="65"/>
      <c r="C33" s="6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  <c r="X33" s="11"/>
      <c r="Y33" s="11"/>
      <c r="Z33" s="10"/>
      <c r="AA33" s="10"/>
      <c r="AB33" s="10"/>
      <c r="AC33" s="10"/>
      <c r="AD33" s="10"/>
      <c r="AE33" s="10"/>
      <c r="AF33" s="10"/>
      <c r="AG33" s="56"/>
      <c r="AH33" s="56"/>
      <c r="AI33" s="56"/>
      <c r="AJ33" s="56"/>
      <c r="AK33" s="56"/>
      <c r="AL33" s="56"/>
      <c r="AM33" s="3"/>
      <c r="AN33" s="3"/>
    </row>
    <row r="34" spans="1:40" ht="15.75" x14ac:dyDescent="0.2">
      <c r="A34" s="12"/>
      <c r="B34" s="65"/>
      <c r="C34" s="6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0"/>
      <c r="AA34" s="10"/>
      <c r="AB34" s="10"/>
      <c r="AC34" s="10"/>
      <c r="AD34" s="10"/>
      <c r="AE34" s="10"/>
      <c r="AF34" s="10"/>
      <c r="AG34" s="56"/>
      <c r="AH34" s="56"/>
      <c r="AI34" s="56"/>
      <c r="AJ34" s="56"/>
      <c r="AK34" s="56"/>
      <c r="AL34" s="56"/>
      <c r="AM34" s="3"/>
      <c r="AN34" s="3"/>
    </row>
    <row r="35" spans="1:40" ht="15.75" x14ac:dyDescent="0.2">
      <c r="A35" s="69"/>
      <c r="B35" s="65"/>
      <c r="C35" s="6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11"/>
      <c r="Z35" s="10"/>
      <c r="AA35" s="10"/>
      <c r="AB35" s="10"/>
      <c r="AC35" s="10"/>
      <c r="AD35" s="10"/>
      <c r="AE35" s="10"/>
      <c r="AF35" s="10"/>
      <c r="AG35" s="56"/>
      <c r="AH35" s="56"/>
      <c r="AI35" s="56"/>
      <c r="AJ35" s="56"/>
      <c r="AK35" s="56"/>
      <c r="AL35" s="56"/>
      <c r="AM35" s="3"/>
      <c r="AN35" s="3"/>
    </row>
    <row r="36" spans="1:40" ht="33.75" customHeight="1" x14ac:dyDescent="0.2">
      <c r="A36" s="145" t="s">
        <v>263</v>
      </c>
      <c r="B36" s="134"/>
      <c r="C36" s="6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  <c r="X36" s="11"/>
      <c r="Y36" s="11"/>
      <c r="Z36" s="10"/>
      <c r="AA36" s="10"/>
      <c r="AB36" s="10"/>
      <c r="AC36" s="10"/>
      <c r="AD36" s="10"/>
      <c r="AE36" s="10"/>
      <c r="AF36" s="10"/>
      <c r="AG36" s="56"/>
      <c r="AH36" s="56"/>
      <c r="AI36" s="56"/>
      <c r="AJ36" s="56"/>
      <c r="AK36" s="56"/>
      <c r="AL36" s="56"/>
      <c r="AM36" s="3"/>
      <c r="AN36" s="3"/>
    </row>
    <row r="37" spans="1:40" ht="15.75" customHeight="1" x14ac:dyDescent="0.2">
      <c r="A37" s="65" t="s">
        <v>256</v>
      </c>
      <c r="B37" s="65"/>
      <c r="C37" s="6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11"/>
      <c r="Z37" s="10"/>
      <c r="AA37" s="10"/>
      <c r="AB37" s="10"/>
      <c r="AC37" s="10"/>
      <c r="AD37" s="10"/>
      <c r="AE37" s="10"/>
      <c r="AF37" s="10"/>
      <c r="AG37" s="56"/>
      <c r="AH37" s="56"/>
      <c r="AI37" s="56"/>
      <c r="AJ37" s="56"/>
      <c r="AK37" s="56"/>
      <c r="AL37" s="56"/>
      <c r="AM37" s="3"/>
      <c r="AN37" s="3"/>
    </row>
    <row r="38" spans="1:40" ht="15.75" x14ac:dyDescent="0.2">
      <c r="A38" s="12"/>
      <c r="B38" s="65"/>
      <c r="C38" s="6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  <c r="X38" s="11"/>
      <c r="Y38" s="11"/>
      <c r="Z38" s="10"/>
      <c r="AA38" s="10"/>
      <c r="AB38" s="10"/>
      <c r="AC38" s="10"/>
      <c r="AD38" s="10"/>
      <c r="AE38" s="10"/>
      <c r="AF38" s="10"/>
      <c r="AG38" s="56"/>
      <c r="AH38" s="56"/>
      <c r="AI38" s="56"/>
      <c r="AJ38" s="56"/>
      <c r="AK38" s="56"/>
      <c r="AL38" s="56"/>
      <c r="AM38" s="3"/>
      <c r="AN38" s="3"/>
    </row>
    <row r="39" spans="1:40" ht="15.75" x14ac:dyDescent="0.2">
      <c r="A39" s="69"/>
      <c r="B39" s="65"/>
      <c r="C39" s="6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11"/>
      <c r="Z39" s="10"/>
      <c r="AA39" s="10"/>
      <c r="AB39" s="10"/>
      <c r="AC39" s="10"/>
      <c r="AD39" s="10"/>
      <c r="AE39" s="10"/>
      <c r="AF39" s="10"/>
      <c r="AG39" s="56"/>
      <c r="AH39" s="56"/>
      <c r="AI39" s="56"/>
      <c r="AJ39" s="56"/>
      <c r="AK39" s="56"/>
      <c r="AL39" s="56"/>
      <c r="AM39" s="3"/>
      <c r="AN39" s="3"/>
    </row>
    <row r="40" spans="1:40" ht="47.25" x14ac:dyDescent="0.2">
      <c r="A40" s="145" t="s">
        <v>264</v>
      </c>
      <c r="B40" s="134"/>
      <c r="C40" s="6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  <c r="X40" s="11"/>
      <c r="Y40" s="11"/>
      <c r="Z40" s="10"/>
      <c r="AA40" s="10"/>
      <c r="AB40" s="10"/>
      <c r="AC40" s="10"/>
      <c r="AD40" s="10"/>
      <c r="AE40" s="10"/>
      <c r="AF40" s="10"/>
      <c r="AG40" s="56"/>
      <c r="AH40" s="56"/>
      <c r="AI40" s="56"/>
      <c r="AJ40" s="56"/>
      <c r="AK40" s="56"/>
      <c r="AL40" s="56"/>
      <c r="AM40" s="3"/>
      <c r="AN40" s="3"/>
    </row>
    <row r="41" spans="1:40" ht="15.75" customHeight="1" x14ac:dyDescent="0.2">
      <c r="A41" s="65" t="s">
        <v>256</v>
      </c>
      <c r="B41" s="65"/>
      <c r="C41" s="6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11"/>
      <c r="Z41" s="10"/>
      <c r="AA41" s="10"/>
      <c r="AB41" s="10"/>
      <c r="AC41" s="10"/>
      <c r="AD41" s="10"/>
      <c r="AE41" s="10"/>
      <c r="AF41" s="10"/>
      <c r="AG41" s="56"/>
      <c r="AH41" s="56"/>
      <c r="AI41" s="56"/>
      <c r="AJ41" s="56"/>
      <c r="AK41" s="56"/>
      <c r="AL41" s="56"/>
      <c r="AM41" s="3"/>
      <c r="AN41" s="3"/>
    </row>
    <row r="42" spans="1:40" ht="15.75" x14ac:dyDescent="0.2">
      <c r="A42" s="12"/>
      <c r="B42" s="65"/>
      <c r="C42" s="6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0"/>
      <c r="AA42" s="10"/>
      <c r="AB42" s="10"/>
      <c r="AC42" s="10"/>
      <c r="AD42" s="10"/>
      <c r="AE42" s="10"/>
      <c r="AF42" s="10"/>
      <c r="AG42" s="56"/>
      <c r="AH42" s="56"/>
      <c r="AI42" s="56"/>
      <c r="AJ42" s="56"/>
      <c r="AK42" s="56"/>
      <c r="AL42" s="56"/>
      <c r="AM42" s="3"/>
      <c r="AN42" s="3"/>
    </row>
    <row r="43" spans="1:40" ht="15.75" x14ac:dyDescent="0.2">
      <c r="A43" s="69"/>
      <c r="B43" s="65"/>
      <c r="C43" s="6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"/>
      <c r="W43" s="11"/>
      <c r="X43" s="11"/>
      <c r="Y43" s="11"/>
      <c r="Z43" s="10"/>
      <c r="AA43" s="10"/>
      <c r="AB43" s="10"/>
      <c r="AC43" s="10"/>
      <c r="AD43" s="10"/>
      <c r="AE43" s="10"/>
      <c r="AF43" s="10"/>
      <c r="AG43" s="56"/>
      <c r="AH43" s="56"/>
      <c r="AI43" s="56"/>
      <c r="AJ43" s="56"/>
      <c r="AK43" s="56"/>
      <c r="AL43" s="56"/>
      <c r="AM43" s="3"/>
      <c r="AN43" s="3"/>
    </row>
    <row r="44" spans="1:40" ht="37.5" x14ac:dyDescent="0.2">
      <c r="A44" s="149" t="s">
        <v>265</v>
      </c>
      <c r="B44" s="134"/>
      <c r="C44" s="6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  <c r="X44" s="11"/>
      <c r="Y44" s="11"/>
      <c r="Z44" s="10"/>
      <c r="AA44" s="10"/>
      <c r="AB44" s="10"/>
      <c r="AC44" s="10"/>
      <c r="AD44" s="10"/>
      <c r="AE44" s="10"/>
      <c r="AF44" s="10"/>
      <c r="AG44" s="56"/>
      <c r="AH44" s="56"/>
      <c r="AI44" s="56"/>
      <c r="AJ44" s="56"/>
      <c r="AK44" s="56"/>
      <c r="AL44" s="56"/>
      <c r="AM44" s="3"/>
      <c r="AN44" s="3"/>
    </row>
    <row r="45" spans="1:40" ht="15.75" customHeight="1" x14ac:dyDescent="0.2">
      <c r="A45" s="65" t="s">
        <v>35</v>
      </c>
      <c r="B45" s="65"/>
      <c r="C45" s="6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"/>
      <c r="W45" s="11"/>
      <c r="X45" s="11"/>
      <c r="Y45" s="11"/>
      <c r="Z45" s="10"/>
      <c r="AA45" s="10"/>
      <c r="AB45" s="10"/>
      <c r="AC45" s="10"/>
      <c r="AD45" s="10"/>
      <c r="AE45" s="10"/>
      <c r="AF45" s="10"/>
      <c r="AG45" s="56"/>
      <c r="AH45" s="56"/>
      <c r="AI45" s="56"/>
      <c r="AJ45" s="56"/>
      <c r="AK45" s="56"/>
      <c r="AL45" s="56"/>
      <c r="AM45" s="3"/>
      <c r="AN45" s="3"/>
    </row>
    <row r="46" spans="1:40" ht="31.5" x14ac:dyDescent="0.2">
      <c r="A46" s="144" t="s">
        <v>266</v>
      </c>
      <c r="B46" s="65"/>
      <c r="C46" s="6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11"/>
      <c r="Z46" s="10"/>
      <c r="AA46" s="10"/>
      <c r="AB46" s="10"/>
      <c r="AC46" s="10"/>
      <c r="AD46" s="10"/>
      <c r="AE46" s="10"/>
      <c r="AF46" s="10"/>
      <c r="AG46" s="56"/>
      <c r="AH46" s="56"/>
      <c r="AI46" s="56"/>
      <c r="AJ46" s="56"/>
      <c r="AK46" s="56"/>
      <c r="AL46" s="56"/>
      <c r="AM46" s="3"/>
      <c r="AN46" s="3"/>
    </row>
    <row r="47" spans="1:40" ht="15.75" x14ac:dyDescent="0.2">
      <c r="A47" s="65" t="s">
        <v>256</v>
      </c>
      <c r="B47" s="65"/>
      <c r="C47" s="6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  <c r="X47" s="11"/>
      <c r="Y47" s="11"/>
      <c r="Z47" s="10"/>
      <c r="AA47" s="10"/>
      <c r="AB47" s="10"/>
      <c r="AC47" s="10"/>
      <c r="AD47" s="10"/>
      <c r="AE47" s="10"/>
      <c r="AF47" s="10"/>
      <c r="AG47" s="56"/>
      <c r="AH47" s="56"/>
      <c r="AI47" s="56"/>
      <c r="AJ47" s="56"/>
      <c r="AK47" s="56"/>
      <c r="AL47" s="56"/>
      <c r="AM47" s="3"/>
      <c r="AN47" s="3"/>
    </row>
    <row r="48" spans="1:40" ht="22.5" customHeight="1" x14ac:dyDescent="0.2">
      <c r="A48" s="71"/>
      <c r="B48" s="134"/>
      <c r="C48" s="6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11"/>
      <c r="Z48" s="10"/>
      <c r="AA48" s="10"/>
      <c r="AB48" s="10"/>
      <c r="AC48" s="10"/>
      <c r="AD48" s="10"/>
      <c r="AE48" s="10"/>
      <c r="AF48" s="10"/>
      <c r="AG48" s="56"/>
      <c r="AH48" s="56"/>
      <c r="AI48" s="56"/>
      <c r="AJ48" s="56"/>
      <c r="AK48" s="56"/>
      <c r="AL48" s="56"/>
      <c r="AM48" s="3"/>
      <c r="AN48" s="3"/>
    </row>
    <row r="49" spans="1:40" ht="15.75" customHeight="1" x14ac:dyDescent="0.2">
      <c r="A49" s="101"/>
      <c r="B49" s="65"/>
      <c r="C49" s="6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11"/>
      <c r="Z49" s="10"/>
      <c r="AA49" s="10"/>
      <c r="AB49" s="10"/>
      <c r="AC49" s="10"/>
      <c r="AD49" s="10"/>
      <c r="AE49" s="10"/>
      <c r="AF49" s="10"/>
      <c r="AG49" s="56"/>
      <c r="AH49" s="56"/>
      <c r="AI49" s="56"/>
      <c r="AJ49" s="56"/>
      <c r="AK49" s="56"/>
      <c r="AL49" s="56"/>
      <c r="AM49" s="3"/>
      <c r="AN49" s="3"/>
    </row>
    <row r="50" spans="1:40" ht="15.75" x14ac:dyDescent="0.2">
      <c r="A50" s="144" t="s">
        <v>267</v>
      </c>
      <c r="B50" s="65"/>
      <c r="C50" s="6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11"/>
      <c r="Z50" s="10"/>
      <c r="AA50" s="10"/>
      <c r="AB50" s="10"/>
      <c r="AC50" s="10"/>
      <c r="AD50" s="10"/>
      <c r="AE50" s="10"/>
      <c r="AF50" s="10"/>
      <c r="AG50" s="56"/>
      <c r="AH50" s="56"/>
      <c r="AI50" s="56"/>
      <c r="AJ50" s="56"/>
      <c r="AK50" s="56"/>
      <c r="AL50" s="56"/>
      <c r="AM50" s="3"/>
      <c r="AN50" s="3"/>
    </row>
    <row r="51" spans="1:40" ht="15.75" x14ac:dyDescent="0.2">
      <c r="A51" s="65" t="s">
        <v>256</v>
      </c>
      <c r="B51" s="65"/>
      <c r="C51" s="6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  <c r="X51" s="11"/>
      <c r="Y51" s="11"/>
      <c r="Z51" s="10"/>
      <c r="AA51" s="10"/>
      <c r="AB51" s="10"/>
      <c r="AC51" s="10"/>
      <c r="AD51" s="10"/>
      <c r="AE51" s="10"/>
      <c r="AF51" s="10"/>
      <c r="AG51" s="56"/>
      <c r="AH51" s="56"/>
      <c r="AI51" s="56"/>
      <c r="AJ51" s="56"/>
      <c r="AK51" s="56"/>
      <c r="AL51" s="56"/>
      <c r="AM51" s="3"/>
      <c r="AN51" s="3"/>
    </row>
    <row r="52" spans="1:40" ht="14.25" customHeight="1" x14ac:dyDescent="0.2">
      <c r="A52" s="71"/>
      <c r="B52" s="134"/>
      <c r="C52" s="6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5"/>
      <c r="W52" s="65"/>
      <c r="X52" s="65"/>
      <c r="Y52" s="65"/>
      <c r="Z52" s="64"/>
      <c r="AA52" s="64"/>
      <c r="AB52" s="64"/>
      <c r="AC52" s="64"/>
      <c r="AD52" s="64"/>
      <c r="AE52" s="64"/>
      <c r="AF52" s="64"/>
      <c r="AG52" s="57"/>
      <c r="AH52" s="57"/>
      <c r="AI52" s="57"/>
      <c r="AJ52" s="57"/>
      <c r="AK52" s="57"/>
      <c r="AL52" s="57"/>
      <c r="AM52" s="4"/>
      <c r="AN52" s="4"/>
    </row>
    <row r="53" spans="1:40" ht="15.75" customHeight="1" x14ac:dyDescent="0.2">
      <c r="A53" s="101"/>
      <c r="B53" s="65"/>
      <c r="C53" s="6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57"/>
      <c r="AH53" s="57"/>
      <c r="AI53" s="57"/>
      <c r="AJ53" s="57"/>
      <c r="AK53" s="57"/>
      <c r="AL53" s="57"/>
      <c r="AM53" s="4"/>
      <c r="AN53" s="4"/>
    </row>
    <row r="54" spans="1:40" ht="31.5" x14ac:dyDescent="0.2">
      <c r="A54" s="144" t="s">
        <v>268</v>
      </c>
      <c r="B54" s="65"/>
      <c r="C54" s="6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  <c r="X54" s="11"/>
      <c r="Y54" s="11"/>
      <c r="Z54" s="10"/>
      <c r="AA54" s="10"/>
      <c r="AB54" s="10"/>
      <c r="AC54" s="10"/>
      <c r="AD54" s="10"/>
      <c r="AE54" s="10"/>
      <c r="AF54" s="10"/>
      <c r="AG54" s="57"/>
      <c r="AH54" s="57"/>
      <c r="AI54" s="57"/>
      <c r="AJ54" s="57"/>
      <c r="AK54" s="57"/>
      <c r="AL54" s="57"/>
      <c r="AM54" s="4"/>
      <c r="AN54" s="4"/>
    </row>
    <row r="55" spans="1:40" ht="15.75" x14ac:dyDescent="0.2">
      <c r="A55" s="65" t="s">
        <v>256</v>
      </c>
      <c r="B55" s="65"/>
      <c r="C55" s="6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0"/>
      <c r="AA55" s="10"/>
      <c r="AB55" s="10"/>
      <c r="AC55" s="10"/>
      <c r="AD55" s="10"/>
      <c r="AE55" s="10"/>
      <c r="AF55" s="10"/>
      <c r="AG55" s="56"/>
      <c r="AH55" s="56"/>
      <c r="AI55" s="56"/>
      <c r="AJ55" s="56"/>
      <c r="AK55" s="56"/>
      <c r="AL55" s="56"/>
      <c r="AM55" s="3"/>
      <c r="AN55" s="3"/>
    </row>
    <row r="56" spans="1:40" ht="14.25" customHeight="1" x14ac:dyDescent="0.2">
      <c r="A56" s="71"/>
      <c r="B56" s="134"/>
      <c r="C56" s="6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0"/>
      <c r="AA56" s="10"/>
      <c r="AB56" s="10"/>
      <c r="AC56" s="10"/>
      <c r="AD56" s="10"/>
      <c r="AE56" s="10"/>
      <c r="AF56" s="10"/>
      <c r="AG56" s="56"/>
      <c r="AH56" s="56"/>
      <c r="AI56" s="56"/>
      <c r="AJ56" s="56"/>
      <c r="AK56" s="56"/>
      <c r="AL56" s="56"/>
      <c r="AM56" s="3"/>
      <c r="AN56" s="3"/>
    </row>
    <row r="57" spans="1:40" ht="15.75" customHeight="1" x14ac:dyDescent="0.2">
      <c r="A57" s="101"/>
      <c r="B57" s="65"/>
      <c r="C57" s="6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0"/>
      <c r="AA57" s="10"/>
      <c r="AB57" s="10"/>
      <c r="AC57" s="10"/>
      <c r="AD57" s="10"/>
      <c r="AE57" s="10"/>
      <c r="AF57" s="10"/>
      <c r="AG57" s="56"/>
      <c r="AH57" s="56"/>
      <c r="AI57" s="56"/>
      <c r="AJ57" s="56"/>
      <c r="AK57" s="56"/>
      <c r="AL57" s="56"/>
      <c r="AM57" s="3"/>
      <c r="AN57" s="3"/>
    </row>
    <row r="58" spans="1:40" ht="15.75" x14ac:dyDescent="0.2">
      <c r="A58" s="144" t="s">
        <v>269</v>
      </c>
      <c r="B58" s="65"/>
      <c r="C58" s="6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0"/>
      <c r="AA58" s="10"/>
      <c r="AB58" s="10"/>
      <c r="AC58" s="10"/>
      <c r="AD58" s="10"/>
      <c r="AE58" s="10"/>
      <c r="AF58" s="10"/>
      <c r="AG58" s="56"/>
      <c r="AH58" s="56"/>
      <c r="AI58" s="56"/>
      <c r="AJ58" s="56"/>
      <c r="AK58" s="56"/>
      <c r="AL58" s="56"/>
      <c r="AM58" s="3"/>
      <c r="AN58" s="3"/>
    </row>
    <row r="59" spans="1:40" ht="15.75" x14ac:dyDescent="0.2">
      <c r="A59" s="65" t="s">
        <v>256</v>
      </c>
      <c r="B59" s="65"/>
      <c r="C59" s="6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0"/>
      <c r="AA59" s="10"/>
      <c r="AB59" s="10"/>
      <c r="AC59" s="10"/>
      <c r="AD59" s="10"/>
      <c r="AE59" s="10"/>
      <c r="AF59" s="10"/>
      <c r="AG59" s="56"/>
      <c r="AH59" s="56"/>
      <c r="AI59" s="56"/>
      <c r="AJ59" s="56"/>
      <c r="AK59" s="56"/>
      <c r="AL59" s="56"/>
      <c r="AM59" s="3"/>
      <c r="AN59" s="3"/>
    </row>
    <row r="60" spans="1:40" ht="24" customHeight="1" x14ac:dyDescent="0.2">
      <c r="A60" s="71"/>
      <c r="B60" s="134"/>
      <c r="C60" s="6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0"/>
      <c r="AA60" s="10"/>
      <c r="AB60" s="10"/>
      <c r="AC60" s="10"/>
      <c r="AD60" s="10"/>
      <c r="AE60" s="10"/>
      <c r="AF60" s="10"/>
      <c r="AG60" s="56"/>
      <c r="AH60" s="56"/>
      <c r="AI60" s="56"/>
      <c r="AJ60" s="56"/>
      <c r="AK60" s="56"/>
      <c r="AL60" s="56"/>
      <c r="AM60" s="3"/>
      <c r="AN60" s="3"/>
    </row>
    <row r="61" spans="1:40" ht="15.75" customHeight="1" x14ac:dyDescent="0.2">
      <c r="A61" s="101"/>
      <c r="B61" s="65"/>
      <c r="C61" s="6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0"/>
      <c r="AA61" s="10"/>
      <c r="AB61" s="10"/>
      <c r="AC61" s="10"/>
      <c r="AD61" s="10"/>
      <c r="AE61" s="10"/>
      <c r="AF61" s="10"/>
      <c r="AG61" s="56"/>
      <c r="AH61" s="56"/>
      <c r="AI61" s="56"/>
      <c r="AJ61" s="56"/>
      <c r="AK61" s="56"/>
      <c r="AL61" s="56"/>
      <c r="AM61" s="3"/>
      <c r="AN61" s="3"/>
    </row>
    <row r="62" spans="1:40" ht="47.25" x14ac:dyDescent="0.2">
      <c r="A62" s="144" t="s">
        <v>270</v>
      </c>
      <c r="B62" s="65"/>
      <c r="C62" s="6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0"/>
      <c r="AA62" s="10"/>
      <c r="AB62" s="10"/>
      <c r="AC62" s="10"/>
      <c r="AD62" s="10"/>
      <c r="AE62" s="10"/>
      <c r="AF62" s="10"/>
      <c r="AG62" s="56"/>
      <c r="AH62" s="56"/>
      <c r="AI62" s="56"/>
      <c r="AJ62" s="56"/>
      <c r="AK62" s="56"/>
      <c r="AL62" s="56"/>
      <c r="AM62" s="3"/>
      <c r="AN62" s="3"/>
    </row>
    <row r="63" spans="1:40" ht="15.75" x14ac:dyDescent="0.2">
      <c r="A63" s="65" t="s">
        <v>256</v>
      </c>
      <c r="B63" s="65"/>
      <c r="C63" s="6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0"/>
      <c r="AA63" s="10"/>
      <c r="AB63" s="10"/>
      <c r="AC63" s="10"/>
      <c r="AD63" s="10"/>
      <c r="AE63" s="10"/>
      <c r="AF63" s="10"/>
      <c r="AG63" s="56"/>
      <c r="AH63" s="56"/>
      <c r="AI63" s="56"/>
      <c r="AJ63" s="56"/>
      <c r="AK63" s="56"/>
      <c r="AL63" s="56"/>
      <c r="AM63" s="3"/>
      <c r="AN63" s="3"/>
    </row>
    <row r="64" spans="1:40" ht="15" customHeight="1" x14ac:dyDescent="0.2">
      <c r="A64" s="71"/>
      <c r="B64" s="134"/>
      <c r="C64" s="6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0"/>
      <c r="AA64" s="10"/>
      <c r="AB64" s="10"/>
      <c r="AC64" s="10"/>
      <c r="AD64" s="10"/>
      <c r="AE64" s="10"/>
      <c r="AF64" s="10"/>
      <c r="AG64" s="56"/>
      <c r="AH64" s="56"/>
      <c r="AI64" s="56"/>
      <c r="AJ64" s="56"/>
      <c r="AK64" s="56"/>
      <c r="AL64" s="56"/>
      <c r="AM64" s="3"/>
      <c r="AN64" s="3"/>
    </row>
    <row r="65" spans="1:40" ht="15.75" customHeight="1" x14ac:dyDescent="0.2">
      <c r="A65" s="101"/>
      <c r="B65" s="65"/>
      <c r="C65" s="6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0"/>
      <c r="AA65" s="10"/>
      <c r="AB65" s="10"/>
      <c r="AC65" s="10"/>
      <c r="AD65" s="10"/>
      <c r="AE65" s="10"/>
      <c r="AF65" s="10"/>
      <c r="AG65" s="56"/>
      <c r="AH65" s="56"/>
      <c r="AI65" s="56"/>
      <c r="AJ65" s="56"/>
      <c r="AK65" s="56"/>
      <c r="AL65" s="56"/>
      <c r="AM65" s="3"/>
      <c r="AN65" s="3"/>
    </row>
    <row r="66" spans="1:40" ht="34.5" customHeight="1" x14ac:dyDescent="0.2">
      <c r="A66" s="144" t="s">
        <v>271</v>
      </c>
      <c r="B66" s="65"/>
      <c r="C66" s="6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0"/>
      <c r="AA66" s="10"/>
      <c r="AB66" s="10"/>
      <c r="AC66" s="10"/>
      <c r="AD66" s="10"/>
      <c r="AE66" s="10"/>
      <c r="AF66" s="10"/>
      <c r="AG66" s="56"/>
      <c r="AH66" s="56"/>
      <c r="AI66" s="56"/>
      <c r="AJ66" s="56"/>
      <c r="AK66" s="56"/>
      <c r="AL66" s="56"/>
      <c r="AM66" s="3"/>
      <c r="AN66" s="3"/>
    </row>
    <row r="67" spans="1:40" ht="15.75" x14ac:dyDescent="0.2">
      <c r="A67" s="65" t="s">
        <v>256</v>
      </c>
      <c r="B67" s="65"/>
      <c r="C67" s="6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0"/>
      <c r="AA67" s="10"/>
      <c r="AB67" s="10"/>
      <c r="AC67" s="10"/>
      <c r="AD67" s="10"/>
      <c r="AE67" s="10"/>
      <c r="AF67" s="10"/>
      <c r="AG67" s="56"/>
      <c r="AH67" s="56"/>
      <c r="AI67" s="56"/>
      <c r="AJ67" s="56"/>
      <c r="AK67" s="56"/>
      <c r="AL67" s="56"/>
      <c r="AM67" s="3"/>
      <c r="AN67" s="3"/>
    </row>
    <row r="68" spans="1:40" ht="15.75" x14ac:dyDescent="0.2">
      <c r="A68" s="71"/>
      <c r="B68" s="134"/>
      <c r="C68" s="67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0"/>
      <c r="AA68" s="10"/>
      <c r="AB68" s="10"/>
      <c r="AC68" s="10"/>
      <c r="AD68" s="10"/>
      <c r="AE68" s="10"/>
      <c r="AF68" s="10"/>
      <c r="AG68" s="56"/>
      <c r="AH68" s="56"/>
      <c r="AI68" s="56"/>
      <c r="AJ68" s="56"/>
      <c r="AK68" s="56"/>
      <c r="AL68" s="56"/>
      <c r="AM68" s="3"/>
      <c r="AN68" s="3"/>
    </row>
    <row r="69" spans="1:40" ht="15.75" customHeight="1" x14ac:dyDescent="0.2">
      <c r="A69" s="101"/>
      <c r="B69" s="65"/>
      <c r="C69" s="67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0"/>
      <c r="AA69" s="10"/>
      <c r="AB69" s="10"/>
      <c r="AC69" s="10"/>
      <c r="AD69" s="10"/>
      <c r="AE69" s="10"/>
      <c r="AF69" s="10"/>
      <c r="AG69" s="56"/>
      <c r="AH69" s="56"/>
      <c r="AI69" s="56"/>
      <c r="AJ69" s="56"/>
      <c r="AK69" s="56"/>
      <c r="AL69" s="56"/>
      <c r="AM69" s="3"/>
      <c r="AN69" s="3"/>
    </row>
    <row r="70" spans="1:40" ht="63" x14ac:dyDescent="0.2">
      <c r="A70" s="144" t="s">
        <v>272</v>
      </c>
      <c r="B70" s="65"/>
      <c r="C70" s="6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0"/>
      <c r="AA70" s="10"/>
      <c r="AB70" s="10"/>
      <c r="AC70" s="10"/>
      <c r="AD70" s="10"/>
      <c r="AE70" s="10"/>
      <c r="AF70" s="10"/>
      <c r="AG70" s="56"/>
      <c r="AH70" s="56"/>
      <c r="AI70" s="56"/>
      <c r="AJ70" s="56"/>
      <c r="AK70" s="56"/>
      <c r="AL70" s="56"/>
      <c r="AM70" s="3"/>
      <c r="AN70" s="3"/>
    </row>
    <row r="71" spans="1:40" ht="15.75" x14ac:dyDescent="0.2">
      <c r="A71" s="65" t="s">
        <v>256</v>
      </c>
      <c r="B71" s="65"/>
      <c r="C71" s="6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0"/>
      <c r="AA71" s="10"/>
      <c r="AB71" s="10"/>
      <c r="AC71" s="10"/>
      <c r="AD71" s="10"/>
      <c r="AE71" s="10"/>
      <c r="AF71" s="10"/>
      <c r="AG71" s="56"/>
      <c r="AH71" s="56"/>
      <c r="AI71" s="56"/>
      <c r="AJ71" s="56"/>
      <c r="AK71" s="56"/>
      <c r="AL71" s="56"/>
      <c r="AM71" s="3"/>
      <c r="AN71" s="3"/>
    </row>
    <row r="72" spans="1:40" ht="15.75" x14ac:dyDescent="0.2">
      <c r="A72" s="72"/>
      <c r="B72" s="133"/>
      <c r="C72" s="6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0"/>
      <c r="AA72" s="10"/>
      <c r="AB72" s="10"/>
      <c r="AC72" s="10"/>
      <c r="AD72" s="10"/>
      <c r="AE72" s="10"/>
      <c r="AF72" s="10"/>
      <c r="AG72" s="56"/>
      <c r="AH72" s="56"/>
      <c r="AI72" s="56"/>
      <c r="AJ72" s="56"/>
      <c r="AK72" s="56"/>
      <c r="AL72" s="56"/>
      <c r="AM72" s="3"/>
      <c r="AN72" s="3"/>
    </row>
    <row r="73" spans="1:40" ht="15.75" customHeight="1" x14ac:dyDescent="0.2">
      <c r="A73" s="73"/>
      <c r="B73" s="136"/>
      <c r="C73" s="6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0"/>
      <c r="AA73" s="10"/>
      <c r="AB73" s="10"/>
      <c r="AC73" s="10"/>
      <c r="AD73" s="10"/>
      <c r="AE73" s="10"/>
      <c r="AF73" s="10"/>
      <c r="AG73" s="56"/>
      <c r="AH73" s="56"/>
      <c r="AI73" s="56"/>
      <c r="AJ73" s="56"/>
      <c r="AK73" s="56"/>
      <c r="AL73" s="56"/>
      <c r="AM73" s="3"/>
      <c r="AN73" s="3"/>
    </row>
    <row r="74" spans="1:40" ht="31.5" x14ac:dyDescent="0.2">
      <c r="A74" s="144" t="s">
        <v>78</v>
      </c>
      <c r="B74" s="65"/>
      <c r="C74" s="6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0"/>
      <c r="AA74" s="10"/>
      <c r="AB74" s="10"/>
      <c r="AC74" s="10"/>
      <c r="AD74" s="10"/>
      <c r="AE74" s="10"/>
      <c r="AF74" s="10"/>
      <c r="AG74" s="56"/>
      <c r="AH74" s="56"/>
      <c r="AI74" s="56"/>
      <c r="AJ74" s="56"/>
      <c r="AK74" s="56"/>
      <c r="AL74" s="56"/>
      <c r="AM74" s="3"/>
      <c r="AN74" s="3"/>
    </row>
    <row r="75" spans="1:40" ht="15.75" x14ac:dyDescent="0.2">
      <c r="A75" s="65" t="s">
        <v>256</v>
      </c>
      <c r="B75" s="65"/>
      <c r="C75" s="6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1"/>
      <c r="Z75" s="10"/>
      <c r="AA75" s="10"/>
      <c r="AB75" s="10"/>
      <c r="AC75" s="10"/>
      <c r="AD75" s="10"/>
      <c r="AE75" s="10"/>
      <c r="AF75" s="10"/>
      <c r="AG75" s="56"/>
      <c r="AH75" s="56"/>
      <c r="AI75" s="56"/>
      <c r="AJ75" s="56"/>
      <c r="AK75" s="56"/>
      <c r="AL75" s="56"/>
      <c r="AM75" s="3"/>
      <c r="AN75" s="3"/>
    </row>
    <row r="76" spans="1:40" ht="15.75" customHeight="1" x14ac:dyDescent="0.2">
      <c r="A76" s="72"/>
      <c r="B76" s="133"/>
      <c r="C76" s="6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11"/>
      <c r="Z76" s="10"/>
      <c r="AA76" s="10"/>
      <c r="AB76" s="10"/>
      <c r="AC76" s="10"/>
      <c r="AD76" s="10"/>
      <c r="AE76" s="10"/>
      <c r="AF76" s="10"/>
      <c r="AG76" s="56"/>
      <c r="AH76" s="56"/>
      <c r="AI76" s="56"/>
      <c r="AJ76" s="56"/>
      <c r="AK76" s="56"/>
      <c r="AL76" s="56"/>
      <c r="AM76" s="3"/>
      <c r="AN76" s="3"/>
    </row>
    <row r="77" spans="1:40" ht="15.75" customHeight="1" x14ac:dyDescent="0.2">
      <c r="A77" s="101"/>
      <c r="B77" s="65"/>
      <c r="C77" s="6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11"/>
      <c r="Z77" s="10"/>
      <c r="AA77" s="10"/>
      <c r="AB77" s="10"/>
      <c r="AC77" s="10"/>
      <c r="AD77" s="10"/>
      <c r="AE77" s="10"/>
      <c r="AF77" s="10"/>
      <c r="AG77" s="56"/>
      <c r="AH77" s="56"/>
      <c r="AI77" s="56"/>
      <c r="AJ77" s="56"/>
      <c r="AK77" s="56"/>
      <c r="AL77" s="56"/>
      <c r="AM77" s="3"/>
      <c r="AN77" s="3"/>
    </row>
    <row r="78" spans="1:40" ht="47.25" x14ac:dyDescent="0.2">
      <c r="A78" s="144" t="s">
        <v>273</v>
      </c>
      <c r="B78" s="65"/>
      <c r="C78" s="6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11"/>
      <c r="Z78" s="10"/>
      <c r="AA78" s="10"/>
      <c r="AB78" s="10"/>
      <c r="AC78" s="10"/>
      <c r="AD78" s="10"/>
      <c r="AE78" s="10"/>
      <c r="AF78" s="10"/>
      <c r="AG78" s="56"/>
      <c r="AH78" s="56"/>
      <c r="AI78" s="56"/>
      <c r="AJ78" s="56"/>
      <c r="AK78" s="56"/>
      <c r="AL78" s="56"/>
      <c r="AM78" s="3"/>
      <c r="AN78" s="3"/>
    </row>
    <row r="79" spans="1:40" ht="15.75" x14ac:dyDescent="0.2">
      <c r="A79" s="65" t="s">
        <v>256</v>
      </c>
      <c r="B79" s="65"/>
      <c r="C79" s="6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11"/>
      <c r="Z79" s="10"/>
      <c r="AA79" s="10"/>
      <c r="AB79" s="10"/>
      <c r="AC79" s="10"/>
      <c r="AD79" s="10"/>
      <c r="AE79" s="10"/>
      <c r="AF79" s="10"/>
      <c r="AG79" s="56"/>
      <c r="AH79" s="56"/>
      <c r="AI79" s="56"/>
      <c r="AJ79" s="56"/>
      <c r="AK79" s="56"/>
      <c r="AL79" s="56"/>
      <c r="AM79" s="3"/>
      <c r="AN79" s="3"/>
    </row>
    <row r="80" spans="1:40" ht="15.75" customHeight="1" x14ac:dyDescent="0.2">
      <c r="A80" s="72"/>
      <c r="B80" s="133"/>
      <c r="C80" s="6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11"/>
      <c r="Z80" s="10"/>
      <c r="AA80" s="10"/>
      <c r="AB80" s="10"/>
      <c r="AC80" s="10"/>
      <c r="AD80" s="10"/>
      <c r="AE80" s="10"/>
      <c r="AF80" s="10"/>
      <c r="AG80" s="56"/>
      <c r="AH80" s="56"/>
      <c r="AI80" s="56"/>
      <c r="AJ80" s="56"/>
      <c r="AK80" s="56"/>
      <c r="AL80" s="56"/>
      <c r="AM80" s="3"/>
      <c r="AN80" s="3"/>
    </row>
    <row r="81" spans="1:40" ht="15.75" customHeight="1" x14ac:dyDescent="0.2">
      <c r="A81" s="101"/>
      <c r="B81" s="65"/>
      <c r="C81" s="6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  <c r="X81" s="11"/>
      <c r="Y81" s="11"/>
      <c r="Z81" s="10"/>
      <c r="AA81" s="10"/>
      <c r="AB81" s="10"/>
      <c r="AC81" s="10"/>
      <c r="AD81" s="10"/>
      <c r="AE81" s="10"/>
      <c r="AF81" s="10"/>
      <c r="AG81" s="56"/>
      <c r="AH81" s="56"/>
      <c r="AI81" s="56"/>
      <c r="AJ81" s="56"/>
      <c r="AK81" s="56"/>
      <c r="AL81" s="56"/>
      <c r="AM81" s="3"/>
      <c r="AN81" s="3"/>
    </row>
    <row r="82" spans="1:40" ht="63" x14ac:dyDescent="0.2">
      <c r="A82" s="144" t="s">
        <v>274</v>
      </c>
      <c r="B82" s="65"/>
      <c r="C82" s="6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1"/>
      <c r="Z82" s="10"/>
      <c r="AA82" s="10"/>
      <c r="AB82" s="10"/>
      <c r="AC82" s="10"/>
      <c r="AD82" s="10"/>
      <c r="AE82" s="10"/>
      <c r="AF82" s="10"/>
      <c r="AG82" s="56"/>
      <c r="AH82" s="56"/>
      <c r="AI82" s="56"/>
      <c r="AJ82" s="56"/>
      <c r="AK82" s="56"/>
      <c r="AL82" s="56"/>
      <c r="AM82" s="3"/>
      <c r="AN82" s="3"/>
    </row>
    <row r="83" spans="1:40" ht="15.75" x14ac:dyDescent="0.2">
      <c r="A83" s="65" t="s">
        <v>256</v>
      </c>
      <c r="B83" s="65"/>
      <c r="C83" s="6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0"/>
      <c r="AA83" s="10"/>
      <c r="AB83" s="10"/>
      <c r="AC83" s="10"/>
      <c r="AD83" s="10"/>
      <c r="AE83" s="10"/>
      <c r="AF83" s="10"/>
      <c r="AG83" s="56"/>
      <c r="AH83" s="56"/>
      <c r="AI83" s="56"/>
      <c r="AJ83" s="56"/>
      <c r="AK83" s="56"/>
      <c r="AL83" s="56"/>
      <c r="AM83" s="3"/>
      <c r="AN83" s="3"/>
    </row>
    <row r="84" spans="1:40" ht="15.75" customHeight="1" x14ac:dyDescent="0.2">
      <c r="A84" s="72"/>
      <c r="B84" s="133"/>
      <c r="C84" s="6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0"/>
      <c r="AA84" s="10"/>
      <c r="AB84" s="10"/>
      <c r="AC84" s="10"/>
      <c r="AD84" s="10"/>
      <c r="AE84" s="10"/>
      <c r="AF84" s="10"/>
      <c r="AG84" s="56"/>
      <c r="AH84" s="56"/>
      <c r="AI84" s="56"/>
      <c r="AJ84" s="56"/>
      <c r="AK84" s="56"/>
      <c r="AL84" s="56"/>
      <c r="AM84" s="3"/>
      <c r="AN84" s="3"/>
    </row>
    <row r="85" spans="1:40" ht="15.75" customHeight="1" x14ac:dyDescent="0.2">
      <c r="A85" s="101"/>
      <c r="B85" s="65"/>
      <c r="C85" s="6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1"/>
      <c r="Z85" s="10"/>
      <c r="AA85" s="10"/>
      <c r="AB85" s="10"/>
      <c r="AC85" s="10"/>
      <c r="AD85" s="10"/>
      <c r="AE85" s="10"/>
      <c r="AF85" s="10"/>
      <c r="AG85" s="56"/>
      <c r="AH85" s="56"/>
      <c r="AI85" s="56"/>
      <c r="AJ85" s="56"/>
      <c r="AK85" s="56"/>
      <c r="AL85" s="56"/>
      <c r="AM85" s="3"/>
      <c r="AN85" s="3"/>
    </row>
    <row r="86" spans="1:40" ht="31.5" x14ac:dyDescent="0.2">
      <c r="A86" s="144" t="s">
        <v>9</v>
      </c>
      <c r="B86" s="65"/>
      <c r="C86" s="6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11"/>
      <c r="Z86" s="10"/>
      <c r="AA86" s="10"/>
      <c r="AB86" s="10"/>
      <c r="AC86" s="10"/>
      <c r="AD86" s="10"/>
      <c r="AE86" s="10"/>
      <c r="AF86" s="10"/>
      <c r="AG86" s="56"/>
      <c r="AH86" s="56"/>
      <c r="AI86" s="56"/>
      <c r="AJ86" s="56"/>
      <c r="AK86" s="56"/>
      <c r="AL86" s="56"/>
      <c r="AM86" s="3"/>
      <c r="AN86" s="3"/>
    </row>
    <row r="87" spans="1:40" ht="15.75" x14ac:dyDescent="0.2">
      <c r="A87" s="65" t="s">
        <v>256</v>
      </c>
      <c r="B87" s="65"/>
      <c r="C87" s="6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1"/>
      <c r="Z87" s="10"/>
      <c r="AA87" s="10"/>
      <c r="AB87" s="10"/>
      <c r="AC87" s="10"/>
      <c r="AD87" s="10"/>
      <c r="AE87" s="10"/>
      <c r="AF87" s="10"/>
      <c r="AG87" s="56"/>
      <c r="AH87" s="56"/>
      <c r="AI87" s="56"/>
      <c r="AJ87" s="56"/>
      <c r="AK87" s="56"/>
      <c r="AL87" s="56"/>
      <c r="AM87" s="3"/>
      <c r="AN87" s="3"/>
    </row>
    <row r="88" spans="1:40" ht="49.5" customHeight="1" x14ac:dyDescent="0.2">
      <c r="A88" s="72"/>
      <c r="B88" s="133"/>
      <c r="C88" s="6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0"/>
      <c r="AA88" s="10"/>
      <c r="AB88" s="10"/>
      <c r="AC88" s="10"/>
      <c r="AD88" s="10"/>
      <c r="AE88" s="10"/>
      <c r="AF88" s="10"/>
      <c r="AG88" s="56"/>
      <c r="AH88" s="56"/>
      <c r="AI88" s="56"/>
      <c r="AJ88" s="56"/>
      <c r="AK88" s="56"/>
      <c r="AL88" s="56"/>
      <c r="AM88" s="3"/>
      <c r="AN88" s="3"/>
    </row>
    <row r="89" spans="1:40" ht="15.75" customHeight="1" x14ac:dyDescent="0.2">
      <c r="A89" s="101"/>
      <c r="B89" s="65"/>
      <c r="C89" s="6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0"/>
      <c r="AA89" s="10"/>
      <c r="AB89" s="10"/>
      <c r="AC89" s="10"/>
      <c r="AD89" s="10"/>
      <c r="AE89" s="10"/>
      <c r="AF89" s="10"/>
      <c r="AG89" s="56"/>
      <c r="AH89" s="56"/>
      <c r="AI89" s="56"/>
      <c r="AJ89" s="56"/>
      <c r="AK89" s="56"/>
      <c r="AL89" s="56"/>
      <c r="AM89" s="3"/>
      <c r="AN89" s="3"/>
    </row>
    <row r="90" spans="1:40" ht="51" customHeight="1" x14ac:dyDescent="0.2">
      <c r="A90" s="144" t="s">
        <v>275</v>
      </c>
      <c r="B90" s="65"/>
      <c r="C90" s="6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0"/>
      <c r="AA90" s="10"/>
      <c r="AB90" s="10"/>
      <c r="AC90" s="10"/>
      <c r="AD90" s="10"/>
      <c r="AE90" s="10"/>
      <c r="AF90" s="10"/>
      <c r="AG90" s="56"/>
      <c r="AH90" s="56"/>
      <c r="AI90" s="56"/>
      <c r="AJ90" s="56"/>
      <c r="AK90" s="56"/>
      <c r="AL90" s="56"/>
      <c r="AM90" s="3"/>
      <c r="AN90" s="3"/>
    </row>
    <row r="91" spans="1:40" ht="15.75" x14ac:dyDescent="0.2">
      <c r="A91" s="65" t="s">
        <v>256</v>
      </c>
      <c r="B91" s="65"/>
      <c r="C91" s="6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1"/>
      <c r="Z91" s="10"/>
      <c r="AA91" s="10"/>
      <c r="AB91" s="10"/>
      <c r="AC91" s="10"/>
      <c r="AD91" s="10"/>
      <c r="AE91" s="10"/>
      <c r="AF91" s="10"/>
      <c r="AG91" s="56"/>
      <c r="AH91" s="56"/>
      <c r="AI91" s="56"/>
      <c r="AJ91" s="56"/>
      <c r="AK91" s="56"/>
      <c r="AL91" s="56"/>
      <c r="AM91" s="3"/>
      <c r="AN91" s="3"/>
    </row>
    <row r="92" spans="1:40" ht="12.75" customHeight="1" x14ac:dyDescent="0.2">
      <c r="A92" s="72"/>
      <c r="B92" s="133"/>
      <c r="C92" s="6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  <c r="X92" s="11"/>
      <c r="Y92" s="11"/>
      <c r="Z92" s="10"/>
      <c r="AA92" s="10"/>
      <c r="AB92" s="10"/>
      <c r="AC92" s="10"/>
      <c r="AD92" s="10"/>
      <c r="AE92" s="10"/>
      <c r="AF92" s="10"/>
      <c r="AG92" s="56"/>
      <c r="AH92" s="56"/>
      <c r="AI92" s="56"/>
      <c r="AJ92" s="56"/>
      <c r="AK92" s="56"/>
      <c r="AL92" s="56"/>
      <c r="AM92" s="3"/>
      <c r="AN92" s="3"/>
    </row>
    <row r="93" spans="1:40" ht="12.75" customHeight="1" x14ac:dyDescent="0.2">
      <c r="A93" s="101"/>
      <c r="B93" s="65"/>
      <c r="C93" s="6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1"/>
      <c r="Z93" s="10"/>
      <c r="AA93" s="10"/>
      <c r="AB93" s="10"/>
      <c r="AC93" s="10"/>
      <c r="AD93" s="10"/>
      <c r="AE93" s="10"/>
      <c r="AF93" s="10"/>
      <c r="AG93" s="56"/>
      <c r="AH93" s="56"/>
      <c r="AI93" s="56"/>
      <c r="AJ93" s="56"/>
      <c r="AK93" s="56"/>
      <c r="AL93" s="56"/>
      <c r="AM93" s="3"/>
      <c r="AN93" s="3"/>
    </row>
    <row r="94" spans="1:40" ht="31.5" x14ac:dyDescent="0.2">
      <c r="A94" s="144" t="s">
        <v>276</v>
      </c>
      <c r="B94" s="65"/>
      <c r="C94" s="6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1"/>
      <c r="X94" s="11"/>
      <c r="Y94" s="11"/>
      <c r="Z94" s="10"/>
      <c r="AA94" s="10"/>
      <c r="AB94" s="10"/>
      <c r="AC94" s="10"/>
      <c r="AD94" s="10"/>
      <c r="AE94" s="10"/>
      <c r="AF94" s="10"/>
      <c r="AG94" s="56"/>
      <c r="AH94" s="56"/>
      <c r="AI94" s="56"/>
      <c r="AJ94" s="56"/>
      <c r="AK94" s="56"/>
      <c r="AL94" s="56"/>
      <c r="AM94" s="3"/>
      <c r="AN94" s="3"/>
    </row>
    <row r="95" spans="1:40" ht="15.75" x14ac:dyDescent="0.2">
      <c r="A95" s="65" t="s">
        <v>256</v>
      </c>
      <c r="B95" s="65"/>
      <c r="C95" s="6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11"/>
      <c r="Z95" s="10"/>
      <c r="AA95" s="10"/>
      <c r="AB95" s="10"/>
      <c r="AC95" s="10"/>
      <c r="AD95" s="10"/>
      <c r="AE95" s="10"/>
      <c r="AF95" s="10"/>
      <c r="AG95" s="56"/>
      <c r="AH95" s="56"/>
      <c r="AI95" s="56"/>
      <c r="AJ95" s="56"/>
      <c r="AK95" s="56"/>
      <c r="AL95" s="56"/>
      <c r="AM95" s="3"/>
      <c r="AN95" s="3"/>
    </row>
    <row r="96" spans="1:40" ht="12.75" customHeight="1" x14ac:dyDescent="0.2">
      <c r="A96" s="72"/>
      <c r="B96" s="133"/>
      <c r="C96" s="6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  <c r="X96" s="11"/>
      <c r="Y96" s="11"/>
      <c r="Z96" s="10"/>
      <c r="AA96" s="10"/>
      <c r="AB96" s="10"/>
      <c r="AC96" s="10"/>
      <c r="AD96" s="10"/>
      <c r="AE96" s="10"/>
      <c r="AF96" s="10"/>
      <c r="AG96" s="56"/>
      <c r="AH96" s="56"/>
      <c r="AI96" s="56"/>
      <c r="AJ96" s="56"/>
      <c r="AK96" s="56"/>
      <c r="AL96" s="56"/>
      <c r="AM96" s="3"/>
      <c r="AN96" s="3"/>
    </row>
    <row r="97" spans="1:40" ht="12.75" customHeight="1" x14ac:dyDescent="0.2">
      <c r="A97" s="101"/>
      <c r="B97" s="65"/>
      <c r="C97" s="6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1"/>
      <c r="Z97" s="10"/>
      <c r="AA97" s="10"/>
      <c r="AB97" s="10"/>
      <c r="AC97" s="10"/>
      <c r="AD97" s="10"/>
      <c r="AE97" s="10"/>
      <c r="AF97" s="10"/>
      <c r="AG97" s="56"/>
      <c r="AH97" s="56"/>
      <c r="AI97" s="56"/>
      <c r="AJ97" s="56"/>
      <c r="AK97" s="56"/>
      <c r="AL97" s="56"/>
      <c r="AM97" s="3"/>
      <c r="AN97" s="3"/>
    </row>
    <row r="98" spans="1:40" ht="57" customHeight="1" x14ac:dyDescent="0.2">
      <c r="A98" s="144" t="s">
        <v>277</v>
      </c>
      <c r="B98" s="65"/>
      <c r="C98" s="6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0"/>
      <c r="AA98" s="10"/>
      <c r="AB98" s="10"/>
      <c r="AC98" s="10"/>
      <c r="AD98" s="10"/>
      <c r="AE98" s="10"/>
      <c r="AF98" s="10"/>
      <c r="AG98" s="56"/>
      <c r="AH98" s="56"/>
      <c r="AI98" s="56"/>
      <c r="AJ98" s="56"/>
      <c r="AK98" s="56"/>
      <c r="AL98" s="56"/>
      <c r="AM98" s="3"/>
      <c r="AN98" s="3"/>
    </row>
    <row r="99" spans="1:40" ht="15.75" x14ac:dyDescent="0.2">
      <c r="A99" s="65" t="s">
        <v>256</v>
      </c>
      <c r="B99" s="133"/>
      <c r="C99" s="67"/>
      <c r="D99" s="67"/>
      <c r="E99" s="67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0"/>
      <c r="AA99" s="10"/>
      <c r="AB99" s="10"/>
      <c r="AC99" s="10"/>
      <c r="AD99" s="10"/>
      <c r="AE99" s="10"/>
      <c r="AF99" s="10"/>
      <c r="AG99" s="56"/>
      <c r="AH99" s="56"/>
      <c r="AI99" s="56"/>
      <c r="AJ99" s="56"/>
      <c r="AK99" s="56"/>
      <c r="AL99" s="56"/>
      <c r="AM99" s="3"/>
      <c r="AN99" s="3"/>
    </row>
    <row r="100" spans="1:40" ht="15.75" x14ac:dyDescent="0.2">
      <c r="A100" s="101"/>
      <c r="B100" s="65"/>
      <c r="C100" s="67"/>
      <c r="D100" s="67"/>
      <c r="E100" s="6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0"/>
      <c r="AA100" s="10"/>
      <c r="AB100" s="10"/>
      <c r="AC100" s="10"/>
      <c r="AD100" s="10"/>
      <c r="AE100" s="10"/>
      <c r="AF100" s="10"/>
      <c r="AG100" s="56"/>
      <c r="AH100" s="56"/>
      <c r="AI100" s="56"/>
      <c r="AJ100" s="56"/>
      <c r="AK100" s="56"/>
      <c r="AL100" s="56"/>
      <c r="AM100" s="3"/>
      <c r="AN100" s="3"/>
    </row>
    <row r="101" spans="1:40" ht="15.75" x14ac:dyDescent="0.2">
      <c r="A101" s="12"/>
      <c r="B101" s="65"/>
      <c r="C101" s="67"/>
      <c r="D101" s="67"/>
      <c r="E101" s="6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11"/>
      <c r="Z101" s="10"/>
      <c r="AA101" s="10"/>
      <c r="AB101" s="10"/>
      <c r="AC101" s="10"/>
      <c r="AD101" s="10"/>
      <c r="AE101" s="10"/>
      <c r="AF101" s="10"/>
      <c r="AG101" s="56"/>
      <c r="AH101" s="56"/>
      <c r="AI101" s="56"/>
      <c r="AJ101" s="56"/>
      <c r="AK101" s="56"/>
      <c r="AL101" s="56"/>
      <c r="AM101" s="3"/>
      <c r="AN101" s="3"/>
    </row>
    <row r="102" spans="1:40" ht="47.25" x14ac:dyDescent="0.2">
      <c r="A102" s="144" t="s">
        <v>278</v>
      </c>
      <c r="B102" s="65"/>
      <c r="C102" s="67"/>
      <c r="D102" s="67"/>
      <c r="E102" s="67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1"/>
      <c r="Z102" s="10"/>
      <c r="AA102" s="10"/>
      <c r="AB102" s="10"/>
      <c r="AC102" s="10"/>
      <c r="AD102" s="10"/>
      <c r="AE102" s="10"/>
      <c r="AF102" s="10"/>
      <c r="AG102" s="56"/>
      <c r="AH102" s="56"/>
      <c r="AI102" s="56"/>
      <c r="AJ102" s="56"/>
      <c r="AK102" s="56"/>
      <c r="AL102" s="56"/>
      <c r="AM102" s="3"/>
      <c r="AN102" s="3"/>
    </row>
    <row r="103" spans="1:40" ht="27" customHeight="1" x14ac:dyDescent="0.2">
      <c r="A103" s="65" t="s">
        <v>256</v>
      </c>
      <c r="B103" s="137"/>
      <c r="C103" s="66"/>
      <c r="D103" s="66"/>
      <c r="E103" s="6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11"/>
      <c r="W103" s="11"/>
      <c r="X103" s="11"/>
      <c r="Y103" s="11"/>
      <c r="Z103" s="10"/>
      <c r="AA103" s="10"/>
      <c r="AB103" s="10"/>
      <c r="AC103" s="10"/>
      <c r="AD103" s="10"/>
      <c r="AE103" s="10"/>
      <c r="AF103" s="10"/>
      <c r="AG103" s="56"/>
      <c r="AH103" s="56"/>
      <c r="AI103" s="56"/>
      <c r="AJ103" s="56"/>
      <c r="AK103" s="56"/>
      <c r="AL103" s="56"/>
      <c r="AM103" s="3"/>
      <c r="AN103" s="3"/>
    </row>
    <row r="104" spans="1:40" ht="21" customHeight="1" x14ac:dyDescent="0.2">
      <c r="A104" s="12"/>
      <c r="B104" s="138"/>
      <c r="C104" s="66"/>
      <c r="D104" s="66"/>
      <c r="E104" s="6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11"/>
      <c r="Z104" s="10"/>
      <c r="AA104" s="10"/>
      <c r="AB104" s="10"/>
      <c r="AC104" s="10"/>
      <c r="AD104" s="10"/>
      <c r="AE104" s="10"/>
      <c r="AF104" s="10"/>
      <c r="AG104" s="56"/>
      <c r="AH104" s="56"/>
      <c r="AI104" s="56"/>
      <c r="AJ104" s="56"/>
      <c r="AK104" s="56"/>
      <c r="AL104" s="56"/>
      <c r="AM104" s="3"/>
      <c r="AN104" s="3"/>
    </row>
    <row r="105" spans="1:40" ht="15.75" x14ac:dyDescent="0.2">
      <c r="A105" s="74"/>
      <c r="B105" s="131"/>
      <c r="C105" s="66"/>
      <c r="D105" s="66"/>
      <c r="E105" s="6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  <c r="X105" s="11"/>
      <c r="Y105" s="11"/>
      <c r="Z105" s="10"/>
      <c r="AA105" s="10"/>
      <c r="AB105" s="10"/>
      <c r="AC105" s="10"/>
      <c r="AD105" s="10"/>
      <c r="AE105" s="10"/>
      <c r="AF105" s="10"/>
      <c r="AG105" s="56"/>
      <c r="AH105" s="56"/>
      <c r="AI105" s="56"/>
      <c r="AJ105" s="56"/>
      <c r="AK105" s="56"/>
      <c r="AL105" s="56"/>
      <c r="AM105" s="3"/>
      <c r="AN105" s="3"/>
    </row>
    <row r="106" spans="1:40" ht="31.5" x14ac:dyDescent="0.2">
      <c r="A106" s="144" t="s">
        <v>279</v>
      </c>
      <c r="B106" s="65"/>
      <c r="C106" s="67"/>
      <c r="D106" s="67"/>
      <c r="E106" s="6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11"/>
      <c r="Z106" s="10"/>
      <c r="AA106" s="10"/>
      <c r="AB106" s="10"/>
      <c r="AC106" s="10"/>
      <c r="AD106" s="10"/>
      <c r="AE106" s="10"/>
      <c r="AF106" s="10"/>
      <c r="AG106" s="56"/>
      <c r="AH106" s="56"/>
      <c r="AI106" s="56"/>
      <c r="AJ106" s="56"/>
      <c r="AK106" s="56"/>
      <c r="AL106" s="56"/>
      <c r="AM106" s="7"/>
      <c r="AN106" s="7"/>
    </row>
    <row r="107" spans="1:40" s="140" customFormat="1" ht="21.75" customHeight="1" x14ac:dyDescent="0.2">
      <c r="A107" s="65" t="s">
        <v>256</v>
      </c>
      <c r="B107" s="137"/>
      <c r="C107" s="66"/>
      <c r="D107" s="66"/>
      <c r="E107" s="6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  <c r="X107" s="11"/>
      <c r="Y107" s="11"/>
      <c r="Z107" s="10"/>
      <c r="AA107" s="10"/>
      <c r="AB107" s="10"/>
      <c r="AC107" s="10"/>
      <c r="AD107" s="10"/>
      <c r="AE107" s="10"/>
      <c r="AF107" s="10"/>
      <c r="AG107" s="56"/>
      <c r="AH107" s="56"/>
      <c r="AI107" s="56"/>
      <c r="AJ107" s="56"/>
      <c r="AK107" s="56"/>
      <c r="AL107" s="56"/>
      <c r="AM107" s="7"/>
      <c r="AN107" s="7"/>
    </row>
    <row r="108" spans="1:40" ht="15.75" x14ac:dyDescent="0.2">
      <c r="A108" s="12"/>
      <c r="B108" s="138"/>
      <c r="C108" s="66"/>
      <c r="D108" s="66"/>
      <c r="E108" s="6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11"/>
      <c r="Z108" s="10"/>
      <c r="AA108" s="10"/>
      <c r="AB108" s="10"/>
      <c r="AC108" s="10"/>
      <c r="AD108" s="10"/>
      <c r="AE108" s="10"/>
      <c r="AF108" s="10"/>
      <c r="AG108" s="56"/>
      <c r="AH108" s="56"/>
      <c r="AI108" s="56"/>
      <c r="AJ108" s="56"/>
      <c r="AK108" s="56"/>
      <c r="AL108" s="56"/>
      <c r="AM108" s="3"/>
      <c r="AN108" s="3"/>
    </row>
    <row r="109" spans="1:40" ht="15.75" x14ac:dyDescent="0.2">
      <c r="A109" s="74"/>
      <c r="B109" s="131"/>
      <c r="C109" s="66"/>
      <c r="D109" s="66"/>
      <c r="E109" s="6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1"/>
      <c r="X109" s="11"/>
      <c r="Y109" s="11"/>
      <c r="Z109" s="10"/>
      <c r="AA109" s="10"/>
      <c r="AB109" s="10"/>
      <c r="AC109" s="10"/>
      <c r="AD109" s="10"/>
      <c r="AE109" s="10"/>
      <c r="AF109" s="10"/>
      <c r="AG109" s="56"/>
      <c r="AH109" s="56"/>
      <c r="AI109" s="56"/>
      <c r="AJ109" s="56"/>
      <c r="AK109" s="56"/>
      <c r="AL109" s="56"/>
      <c r="AM109" s="3"/>
      <c r="AN109" s="3"/>
    </row>
    <row r="110" spans="1:40" ht="63" x14ac:dyDescent="0.2">
      <c r="A110" s="144" t="s">
        <v>280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3"/>
      <c r="AN110" s="3"/>
    </row>
    <row r="111" spans="1:40" ht="15.75" x14ac:dyDescent="0.2">
      <c r="A111" s="65" t="s">
        <v>256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3"/>
      <c r="AN111" s="3"/>
    </row>
    <row r="112" spans="1:40" x14ac:dyDescent="0.2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3"/>
      <c r="AN112" s="3"/>
    </row>
    <row r="113" spans="1:40" x14ac:dyDescent="0.2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3"/>
      <c r="AN113" s="3"/>
    </row>
    <row r="114" spans="1:40" ht="47.25" x14ac:dyDescent="0.2">
      <c r="A114" s="144" t="s">
        <v>281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3"/>
      <c r="AN114" s="3"/>
    </row>
    <row r="115" spans="1:40" ht="15.75" x14ac:dyDescent="0.2">
      <c r="A115" s="65" t="s">
        <v>256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3"/>
      <c r="AN115" s="3"/>
    </row>
    <row r="116" spans="1:40" x14ac:dyDescent="0.2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3"/>
      <c r="AN116" s="3"/>
    </row>
    <row r="117" spans="1:40" x14ac:dyDescent="0.2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3"/>
      <c r="AN117" s="3"/>
    </row>
    <row r="118" spans="1:40" ht="31.5" x14ac:dyDescent="0.2">
      <c r="A118" s="144" t="s">
        <v>282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3"/>
      <c r="AN118" s="3"/>
    </row>
    <row r="119" spans="1:40" ht="17.25" customHeight="1" x14ac:dyDescent="0.2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3"/>
      <c r="AN119" s="3"/>
    </row>
    <row r="120" spans="1:40" x14ac:dyDescent="0.2">
      <c r="A120" s="121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</row>
    <row r="121" spans="1:40" x14ac:dyDescent="0.2">
      <c r="A121" s="12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</row>
    <row r="122" spans="1:40" ht="31.5" x14ac:dyDescent="0.2">
      <c r="A122" s="144" t="s">
        <v>283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</row>
    <row r="123" spans="1:40" x14ac:dyDescent="0.2">
      <c r="A123" s="12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</row>
    <row r="124" spans="1:40" x14ac:dyDescent="0.2">
      <c r="A124" s="12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</row>
    <row r="125" spans="1:40" x14ac:dyDescent="0.2">
      <c r="A125" s="12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</row>
    <row r="126" spans="1:40" s="192" customFormat="1" ht="93.75" x14ac:dyDescent="0.2">
      <c r="A126" s="197" t="s">
        <v>239</v>
      </c>
      <c r="B126" s="194"/>
      <c r="C126" s="198">
        <f>C128+C129</f>
        <v>97.9</v>
      </c>
      <c r="D126" s="198">
        <f t="shared" ref="D126:AL126" si="10">D128+D129</f>
        <v>116.434</v>
      </c>
      <c r="E126" s="198">
        <f t="shared" si="10"/>
        <v>107.98</v>
      </c>
      <c r="F126" s="198">
        <f t="shared" si="10"/>
        <v>111.22</v>
      </c>
      <c r="G126" s="198">
        <f t="shared" si="10"/>
        <v>112.889</v>
      </c>
      <c r="H126" s="198">
        <f t="shared" si="10"/>
        <v>115.48699999999999</v>
      </c>
      <c r="I126" s="198">
        <f t="shared" si="10"/>
        <v>373.34999999999997</v>
      </c>
      <c r="J126" s="198">
        <f t="shared" si="10"/>
        <v>460.072</v>
      </c>
      <c r="K126" s="198">
        <f t="shared" si="10"/>
        <v>402.07</v>
      </c>
      <c r="L126" s="198">
        <f t="shared" si="10"/>
        <v>424.07900000000001</v>
      </c>
      <c r="M126" s="198">
        <f t="shared" si="10"/>
        <v>441.04199999999997</v>
      </c>
      <c r="N126" s="198">
        <f t="shared" si="10"/>
        <v>458.68400000000003</v>
      </c>
      <c r="O126" s="198">
        <f t="shared" si="10"/>
        <v>44.2</v>
      </c>
      <c r="P126" s="198">
        <f t="shared" si="10"/>
        <v>34.303000000000004</v>
      </c>
      <c r="Q126" s="198">
        <f t="shared" si="10"/>
        <v>55.473999999999997</v>
      </c>
      <c r="R126" s="198">
        <f t="shared" si="10"/>
        <v>57.692999999999998</v>
      </c>
      <c r="S126" s="198">
        <f t="shared" si="10"/>
        <v>44.759</v>
      </c>
      <c r="T126" s="198">
        <f t="shared" si="10"/>
        <v>46.548999999999999</v>
      </c>
      <c r="U126" s="198">
        <f t="shared" si="10"/>
        <v>128</v>
      </c>
      <c r="V126" s="198">
        <f t="shared" si="10"/>
        <v>131</v>
      </c>
      <c r="W126" s="198">
        <f t="shared" si="10"/>
        <v>116</v>
      </c>
      <c r="X126" s="198">
        <f t="shared" si="10"/>
        <v>116</v>
      </c>
      <c r="Y126" s="198">
        <f t="shared" si="10"/>
        <v>116</v>
      </c>
      <c r="Z126" s="198">
        <f t="shared" si="10"/>
        <v>116</v>
      </c>
      <c r="AA126" s="198">
        <f t="shared" si="10"/>
        <v>91998</v>
      </c>
      <c r="AB126" s="198">
        <f t="shared" si="10"/>
        <v>107979.23999999999</v>
      </c>
      <c r="AC126" s="198">
        <f t="shared" si="10"/>
        <v>68022.489600000001</v>
      </c>
      <c r="AD126" s="198">
        <f t="shared" si="10"/>
        <v>70743.389184</v>
      </c>
      <c r="AE126" s="198">
        <f t="shared" si="10"/>
        <v>73573.124751359996</v>
      </c>
      <c r="AF126" s="198">
        <f t="shared" si="10"/>
        <v>76516.04974141439</v>
      </c>
      <c r="AG126" s="198">
        <f t="shared" si="10"/>
        <v>76.099999999999994</v>
      </c>
      <c r="AH126" s="198">
        <f t="shared" si="10"/>
        <v>110.20599999999999</v>
      </c>
      <c r="AI126" s="198">
        <f t="shared" si="10"/>
        <v>84.256</v>
      </c>
      <c r="AJ126" s="198">
        <f t="shared" si="10"/>
        <v>87.626000000000005</v>
      </c>
      <c r="AK126" s="198">
        <f t="shared" si="10"/>
        <v>91.131</v>
      </c>
      <c r="AL126" s="198">
        <f t="shared" si="10"/>
        <v>94.775999999999996</v>
      </c>
    </row>
    <row r="127" spans="1:40" x14ac:dyDescent="0.2">
      <c r="A127" s="121" t="s">
        <v>256</v>
      </c>
      <c r="B127" s="150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</row>
    <row r="128" spans="1:40" s="16" customFormat="1" x14ac:dyDescent="0.2">
      <c r="A128" s="267" t="s">
        <v>650</v>
      </c>
      <c r="B128" s="268" t="s">
        <v>652</v>
      </c>
      <c r="C128" s="269">
        <v>45.9</v>
      </c>
      <c r="D128" s="269">
        <v>76.174999999999997</v>
      </c>
      <c r="E128" s="269">
        <v>0</v>
      </c>
      <c r="F128" s="269">
        <v>0</v>
      </c>
      <c r="G128" s="269">
        <v>0</v>
      </c>
      <c r="H128" s="269">
        <v>0</v>
      </c>
      <c r="I128" s="269">
        <v>45.9</v>
      </c>
      <c r="J128" s="269">
        <v>79.165000000000006</v>
      </c>
      <c r="K128" s="269">
        <v>0</v>
      </c>
      <c r="L128" s="269">
        <v>0</v>
      </c>
      <c r="M128" s="269">
        <v>0</v>
      </c>
      <c r="N128" s="269">
        <v>0</v>
      </c>
      <c r="O128" s="269">
        <v>-2.9</v>
      </c>
      <c r="P128" s="269">
        <v>33.728000000000002</v>
      </c>
      <c r="Q128" s="269">
        <v>0</v>
      </c>
      <c r="R128" s="269">
        <v>0</v>
      </c>
      <c r="S128" s="269">
        <v>0</v>
      </c>
      <c r="T128" s="269">
        <v>0</v>
      </c>
      <c r="U128" s="269">
        <v>47</v>
      </c>
      <c r="V128" s="269">
        <v>42</v>
      </c>
      <c r="W128" s="269">
        <v>0</v>
      </c>
      <c r="X128" s="269">
        <v>0</v>
      </c>
      <c r="Y128" s="269">
        <v>0</v>
      </c>
      <c r="Z128" s="269">
        <v>0</v>
      </c>
      <c r="AA128" s="269">
        <v>33873</v>
      </c>
      <c r="AB128" s="269">
        <v>42573</v>
      </c>
      <c r="AC128" s="269">
        <v>0</v>
      </c>
      <c r="AD128" s="269">
        <v>0</v>
      </c>
      <c r="AE128" s="269">
        <v>0</v>
      </c>
      <c r="AF128" s="269">
        <v>0</v>
      </c>
      <c r="AG128" s="269">
        <v>19.600000000000001</v>
      </c>
      <c r="AH128" s="269">
        <v>40.588000000000001</v>
      </c>
      <c r="AI128" s="269">
        <v>0</v>
      </c>
      <c r="AJ128" s="269">
        <v>0</v>
      </c>
      <c r="AK128" s="269">
        <v>0</v>
      </c>
      <c r="AL128" s="269">
        <v>0</v>
      </c>
    </row>
    <row r="129" spans="1:38" s="16" customFormat="1" x14ac:dyDescent="0.2">
      <c r="A129" s="267" t="s">
        <v>651</v>
      </c>
      <c r="B129" s="268" t="s">
        <v>652</v>
      </c>
      <c r="C129" s="269">
        <v>52</v>
      </c>
      <c r="D129" s="269">
        <v>40.259</v>
      </c>
      <c r="E129" s="269">
        <v>107.98</v>
      </c>
      <c r="F129" s="269">
        <v>111.22</v>
      </c>
      <c r="G129" s="269">
        <v>112.889</v>
      </c>
      <c r="H129" s="269">
        <v>115.48699999999999</v>
      </c>
      <c r="I129" s="269">
        <v>327.45</v>
      </c>
      <c r="J129" s="269">
        <v>380.90699999999998</v>
      </c>
      <c r="K129" s="269">
        <v>402.07</v>
      </c>
      <c r="L129" s="269">
        <v>424.07900000000001</v>
      </c>
      <c r="M129" s="269">
        <v>441.04199999999997</v>
      </c>
      <c r="N129" s="269">
        <v>458.68400000000003</v>
      </c>
      <c r="O129" s="269">
        <v>47.1</v>
      </c>
      <c r="P129" s="270">
        <v>0.57499999999999996</v>
      </c>
      <c r="Q129" s="270">
        <v>55.473999999999997</v>
      </c>
      <c r="R129" s="270">
        <v>57.692999999999998</v>
      </c>
      <c r="S129" s="270">
        <v>44.759</v>
      </c>
      <c r="T129" s="270">
        <v>46.548999999999999</v>
      </c>
      <c r="U129" s="269">
        <v>81</v>
      </c>
      <c r="V129" s="269">
        <v>89</v>
      </c>
      <c r="W129" s="269">
        <v>116</v>
      </c>
      <c r="X129" s="269">
        <v>116</v>
      </c>
      <c r="Y129" s="269">
        <v>116</v>
      </c>
      <c r="Z129" s="269">
        <v>116</v>
      </c>
      <c r="AA129" s="269">
        <v>58125</v>
      </c>
      <c r="AB129" s="269">
        <v>65406.239999999998</v>
      </c>
      <c r="AC129" s="269">
        <f>(AB129*4%)+AB129</f>
        <v>68022.489600000001</v>
      </c>
      <c r="AD129" s="269">
        <f t="shared" ref="AD129:AF129" si="11">(AC129*4%)+AC129</f>
        <v>70743.389184</v>
      </c>
      <c r="AE129" s="269">
        <f t="shared" si="11"/>
        <v>73573.124751359996</v>
      </c>
      <c r="AF129" s="269">
        <f t="shared" si="11"/>
        <v>76516.04974141439</v>
      </c>
      <c r="AG129" s="269">
        <v>56.5</v>
      </c>
      <c r="AH129" s="269">
        <v>69.617999999999995</v>
      </c>
      <c r="AI129" s="269">
        <v>84.256</v>
      </c>
      <c r="AJ129" s="270">
        <v>87.626000000000005</v>
      </c>
      <c r="AK129" s="270">
        <v>91.131</v>
      </c>
      <c r="AL129" s="270">
        <v>94.775999999999996</v>
      </c>
    </row>
    <row r="130" spans="1:38" x14ac:dyDescent="0.2">
      <c r="A130" s="121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</row>
    <row r="131" spans="1:38" ht="144" customHeight="1" x14ac:dyDescent="0.2">
      <c r="A131" s="149" t="s">
        <v>241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</row>
    <row r="132" spans="1:38" x14ac:dyDescent="0.2">
      <c r="A132" s="121" t="s">
        <v>256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</row>
    <row r="133" spans="1:38" x14ac:dyDescent="0.2">
      <c r="A133" s="121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</row>
    <row r="134" spans="1:38" x14ac:dyDescent="0.2">
      <c r="A134" s="121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</row>
    <row r="135" spans="1:38" ht="18.75" x14ac:dyDescent="0.2">
      <c r="A135" s="149" t="s">
        <v>284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</row>
    <row r="136" spans="1:38" x14ac:dyDescent="0.2">
      <c r="A136" s="150" t="s">
        <v>256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</row>
    <row r="137" spans="1:38" x14ac:dyDescent="0.2">
      <c r="A137" s="121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</row>
    <row r="138" spans="1:38" x14ac:dyDescent="0.2">
      <c r="A138" s="121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>
        <v>0</v>
      </c>
      <c r="AE138" s="150">
        <v>0</v>
      </c>
      <c r="AF138" s="150"/>
      <c r="AG138" s="150"/>
      <c r="AH138" s="150"/>
      <c r="AI138" s="150"/>
      <c r="AJ138" s="150"/>
      <c r="AK138" s="150"/>
      <c r="AL138" s="150"/>
    </row>
    <row r="139" spans="1:38" s="192" customFormat="1" ht="93.75" x14ac:dyDescent="0.2">
      <c r="A139" s="197" t="s">
        <v>285</v>
      </c>
      <c r="B139" s="194"/>
      <c r="C139" s="198">
        <f>SUM(C141:C150)</f>
        <v>69.10499999999999</v>
      </c>
      <c r="D139" s="198">
        <f t="shared" ref="D139:AL139" si="12">SUM(D141:D150)</f>
        <v>72.145619999999994</v>
      </c>
      <c r="E139" s="198">
        <f t="shared" si="12"/>
        <v>74.454279840000012</v>
      </c>
      <c r="F139" s="198">
        <f t="shared" si="12"/>
        <v>77.134633914239998</v>
      </c>
      <c r="G139" s="198">
        <f t="shared" si="12"/>
        <v>80.065750002981133</v>
      </c>
      <c r="H139" s="198">
        <f t="shared" si="12"/>
        <v>83.188314253097374</v>
      </c>
      <c r="I139" s="198">
        <f t="shared" si="12"/>
        <v>66.909999999999982</v>
      </c>
      <c r="J139" s="198">
        <f t="shared" si="12"/>
        <v>69.051119999999997</v>
      </c>
      <c r="K139" s="198">
        <f t="shared" si="12"/>
        <v>71.260755840000002</v>
      </c>
      <c r="L139" s="198">
        <f t="shared" si="12"/>
        <v>73.826143050239992</v>
      </c>
      <c r="M139" s="198">
        <f t="shared" si="12"/>
        <v>76.631536486149116</v>
      </c>
      <c r="N139" s="198">
        <f t="shared" si="12"/>
        <v>79.620166409108947</v>
      </c>
      <c r="O139" s="198">
        <f t="shared" si="12"/>
        <v>10.631</v>
      </c>
      <c r="P139" s="198">
        <f t="shared" si="12"/>
        <v>0</v>
      </c>
      <c r="Q139" s="198">
        <f t="shared" si="12"/>
        <v>0</v>
      </c>
      <c r="R139" s="198">
        <f t="shared" si="12"/>
        <v>0</v>
      </c>
      <c r="S139" s="198">
        <f t="shared" si="12"/>
        <v>0</v>
      </c>
      <c r="T139" s="198">
        <f t="shared" si="12"/>
        <v>0</v>
      </c>
      <c r="U139" s="198">
        <f t="shared" si="12"/>
        <v>60</v>
      </c>
      <c r="V139" s="198">
        <f t="shared" si="12"/>
        <v>60</v>
      </c>
      <c r="W139" s="198">
        <f t="shared" si="12"/>
        <v>50</v>
      </c>
      <c r="X139" s="198">
        <f t="shared" si="12"/>
        <v>50</v>
      </c>
      <c r="Y139" s="198">
        <f t="shared" si="12"/>
        <v>50</v>
      </c>
      <c r="Z139" s="198">
        <f t="shared" si="12"/>
        <v>50</v>
      </c>
      <c r="AA139" s="198">
        <f t="shared" si="12"/>
        <v>240950</v>
      </c>
      <c r="AB139" s="198">
        <f t="shared" si="12"/>
        <v>324849.89999999997</v>
      </c>
      <c r="AC139" s="198">
        <f t="shared" si="12"/>
        <v>323305.31694000005</v>
      </c>
      <c r="AD139" s="198">
        <f t="shared" si="12"/>
        <v>335590.91898372001</v>
      </c>
      <c r="AE139" s="198">
        <f t="shared" si="12"/>
        <v>349685.73758103629</v>
      </c>
      <c r="AF139" s="198">
        <f t="shared" si="12"/>
        <v>364372.53855943982</v>
      </c>
      <c r="AG139" s="198">
        <f t="shared" si="12"/>
        <v>6.484</v>
      </c>
      <c r="AH139" s="198">
        <f t="shared" si="12"/>
        <v>6.484</v>
      </c>
      <c r="AI139" s="198">
        <f t="shared" si="12"/>
        <v>6.5039999999999996</v>
      </c>
      <c r="AJ139" s="198">
        <f t="shared" si="12"/>
        <v>6.5540000000000003</v>
      </c>
      <c r="AK139" s="198">
        <f t="shared" si="12"/>
        <v>6.8160000000000007</v>
      </c>
      <c r="AL139" s="198">
        <f t="shared" si="12"/>
        <v>7.0900000000000007</v>
      </c>
    </row>
    <row r="140" spans="1:38" x14ac:dyDescent="0.2">
      <c r="A140" s="150" t="s">
        <v>256</v>
      </c>
      <c r="B140" s="150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</row>
    <row r="141" spans="1:38" s="16" customFormat="1" x14ac:dyDescent="0.2">
      <c r="A141" s="268" t="s">
        <v>653</v>
      </c>
      <c r="B141" s="268" t="s">
        <v>652</v>
      </c>
      <c r="C141" s="268">
        <v>25.706</v>
      </c>
      <c r="D141" s="270">
        <f>C141*104.4/100</f>
        <v>26.837064000000002</v>
      </c>
      <c r="E141" s="270">
        <f>D141*103.2/100</f>
        <v>27.695850048</v>
      </c>
      <c r="F141" s="270">
        <f>E141*103.6/100</f>
        <v>28.692900649727999</v>
      </c>
      <c r="G141" s="270">
        <f>F141*103.8/100</f>
        <v>29.783230874417665</v>
      </c>
      <c r="H141" s="270">
        <f>G141*103.9/100</f>
        <v>30.944776878519956</v>
      </c>
      <c r="I141" s="268">
        <v>25.706</v>
      </c>
      <c r="J141" s="270">
        <f>I141*103.2/100</f>
        <v>26.528592</v>
      </c>
      <c r="K141" s="269">
        <f>J141*103.2/100</f>
        <v>27.377506944</v>
      </c>
      <c r="L141" s="269">
        <f>K141*103.6/100</f>
        <v>28.363097193984</v>
      </c>
      <c r="M141" s="269">
        <f>L141*103.8/100</f>
        <v>29.440894887355395</v>
      </c>
      <c r="N141" s="269">
        <f>M141*103.9/100</f>
        <v>30.589089787962259</v>
      </c>
      <c r="O141" s="268">
        <v>3.8</v>
      </c>
      <c r="P141" s="268">
        <v>0</v>
      </c>
      <c r="Q141" s="268">
        <v>0</v>
      </c>
      <c r="R141" s="268">
        <v>0</v>
      </c>
      <c r="S141" s="268">
        <v>0</v>
      </c>
      <c r="T141" s="268">
        <v>0</v>
      </c>
      <c r="U141" s="268">
        <v>3</v>
      </c>
      <c r="V141" s="268">
        <v>3</v>
      </c>
      <c r="W141" s="268">
        <v>3</v>
      </c>
      <c r="X141" s="268">
        <v>3</v>
      </c>
      <c r="Y141" s="268">
        <v>3</v>
      </c>
      <c r="Z141" s="268">
        <v>3</v>
      </c>
      <c r="AA141" s="269">
        <v>24095</v>
      </c>
      <c r="AB141" s="269">
        <v>32484.99</v>
      </c>
      <c r="AC141" s="269">
        <f>(AB141*3.4%)+AB141</f>
        <v>33589.479660000005</v>
      </c>
      <c r="AD141" s="269">
        <f>AC141*103.8/100</f>
        <v>34865.879887080002</v>
      </c>
      <c r="AE141" s="269">
        <f>AD141*104.2/100</f>
        <v>36330.246842337365</v>
      </c>
      <c r="AF141" s="269">
        <f>AE141*104.2/100</f>
        <v>37856.117209715536</v>
      </c>
      <c r="AG141" s="268">
        <v>0.23</v>
      </c>
      <c r="AH141" s="268">
        <v>0.23</v>
      </c>
      <c r="AI141" s="268">
        <v>0.23</v>
      </c>
      <c r="AJ141" s="268">
        <v>0.25</v>
      </c>
      <c r="AK141" s="268">
        <v>0.25</v>
      </c>
      <c r="AL141" s="268">
        <v>0.26</v>
      </c>
    </row>
    <row r="142" spans="1:38" s="16" customFormat="1" x14ac:dyDescent="0.2">
      <c r="A142" s="268" t="s">
        <v>654</v>
      </c>
      <c r="B142" s="268" t="s">
        <v>652</v>
      </c>
      <c r="C142" s="268">
        <v>1.9</v>
      </c>
      <c r="D142" s="270">
        <f t="shared" ref="D142:D150" si="13">C142*104.4/100</f>
        <v>1.9836</v>
      </c>
      <c r="E142" s="270">
        <f t="shared" ref="E142:E150" si="14">D142*103.2/100</f>
        <v>2.0470752000000001</v>
      </c>
      <c r="F142" s="270">
        <f t="shared" ref="F142:F150" si="15">E142*103.6/100</f>
        <v>2.1207699072000001</v>
      </c>
      <c r="G142" s="270">
        <f t="shared" ref="G142:G150" si="16">F142*103.8/100</f>
        <v>2.2013591636736001</v>
      </c>
      <c r="H142" s="270">
        <f t="shared" ref="H142:H150" si="17">G142*103.9/100</f>
        <v>2.2872121710568707</v>
      </c>
      <c r="I142" s="268">
        <v>1.9</v>
      </c>
      <c r="J142" s="270">
        <f t="shared" ref="J142:K150" si="18">I142*103.2/100</f>
        <v>1.9607999999999999</v>
      </c>
      <c r="K142" s="269">
        <f t="shared" si="18"/>
        <v>2.0235455999999998</v>
      </c>
      <c r="L142" s="269">
        <f t="shared" ref="L142:L150" si="19">K142*103.6/100</f>
        <v>2.0963932415999995</v>
      </c>
      <c r="M142" s="269">
        <f t="shared" ref="M142:M150" si="20">L142*103.8/100</f>
        <v>2.1760561847807995</v>
      </c>
      <c r="N142" s="269">
        <f t="shared" ref="N142:N150" si="21">M142*103.9/100</f>
        <v>2.260922375987251</v>
      </c>
      <c r="O142" s="268">
        <v>0.121</v>
      </c>
      <c r="P142" s="268">
        <v>0</v>
      </c>
      <c r="Q142" s="268">
        <v>0</v>
      </c>
      <c r="R142" s="268">
        <v>0</v>
      </c>
      <c r="S142" s="268">
        <v>0</v>
      </c>
      <c r="T142" s="268">
        <v>0</v>
      </c>
      <c r="U142" s="268">
        <v>2</v>
      </c>
      <c r="V142" s="268">
        <v>2</v>
      </c>
      <c r="W142" s="268">
        <v>2</v>
      </c>
      <c r="X142" s="268">
        <v>2</v>
      </c>
      <c r="Y142" s="268">
        <v>2</v>
      </c>
      <c r="Z142" s="268">
        <v>2</v>
      </c>
      <c r="AA142" s="269">
        <v>24095</v>
      </c>
      <c r="AB142" s="269">
        <v>32484.99</v>
      </c>
      <c r="AC142" s="269">
        <f t="shared" ref="AC142:AC150" si="22">(AB142*3.4%)+AB142</f>
        <v>33589.479660000005</v>
      </c>
      <c r="AD142" s="269">
        <f t="shared" ref="AD142:AD150" si="23">AC142*103.8/100</f>
        <v>34865.879887080002</v>
      </c>
      <c r="AE142" s="269">
        <f t="shared" ref="AE142:AF150" si="24">AD142*104.2/100</f>
        <v>36330.246842337365</v>
      </c>
      <c r="AF142" s="269">
        <f t="shared" si="24"/>
        <v>37856.117209715536</v>
      </c>
      <c r="AG142" s="268">
        <v>0.17</v>
      </c>
      <c r="AH142" s="268">
        <v>0.17</v>
      </c>
      <c r="AI142" s="268">
        <v>0.17</v>
      </c>
      <c r="AJ142" s="268">
        <v>0.17</v>
      </c>
      <c r="AK142" s="268">
        <v>0.17</v>
      </c>
      <c r="AL142" s="268">
        <v>0.17</v>
      </c>
    </row>
    <row r="143" spans="1:38" s="16" customFormat="1" x14ac:dyDescent="0.2">
      <c r="A143" s="268" t="s">
        <v>655</v>
      </c>
      <c r="B143" s="268" t="s">
        <v>652</v>
      </c>
      <c r="C143" s="268">
        <v>10</v>
      </c>
      <c r="D143" s="270">
        <f t="shared" si="13"/>
        <v>10.44</v>
      </c>
      <c r="E143" s="270">
        <f t="shared" si="14"/>
        <v>10.77408</v>
      </c>
      <c r="F143" s="270">
        <f t="shared" si="15"/>
        <v>11.161946879999999</v>
      </c>
      <c r="G143" s="270">
        <f t="shared" si="16"/>
        <v>11.586100861439997</v>
      </c>
      <c r="H143" s="270">
        <f t="shared" si="17"/>
        <v>12.037958795036156</v>
      </c>
      <c r="I143" s="268">
        <v>10</v>
      </c>
      <c r="J143" s="270">
        <f t="shared" si="18"/>
        <v>10.32</v>
      </c>
      <c r="K143" s="269">
        <f t="shared" si="18"/>
        <v>10.650240000000002</v>
      </c>
      <c r="L143" s="269">
        <f t="shared" si="19"/>
        <v>11.033648640000001</v>
      </c>
      <c r="M143" s="269">
        <f t="shared" si="20"/>
        <v>11.45292728832</v>
      </c>
      <c r="N143" s="269">
        <f t="shared" si="21"/>
        <v>11.899591452564479</v>
      </c>
      <c r="O143" s="268">
        <v>3</v>
      </c>
      <c r="P143" s="268">
        <v>0</v>
      </c>
      <c r="Q143" s="268">
        <v>0</v>
      </c>
      <c r="R143" s="268">
        <v>0</v>
      </c>
      <c r="S143" s="268">
        <v>0</v>
      </c>
      <c r="T143" s="268">
        <v>0</v>
      </c>
      <c r="U143" s="268">
        <v>5</v>
      </c>
      <c r="V143" s="268">
        <v>5</v>
      </c>
      <c r="W143" s="268">
        <v>5</v>
      </c>
      <c r="X143" s="268">
        <v>5</v>
      </c>
      <c r="Y143" s="268">
        <v>5</v>
      </c>
      <c r="Z143" s="268">
        <v>5</v>
      </c>
      <c r="AA143" s="269">
        <v>24095</v>
      </c>
      <c r="AB143" s="269">
        <v>32484.99</v>
      </c>
      <c r="AC143" s="269">
        <f t="shared" si="22"/>
        <v>33589.479660000005</v>
      </c>
      <c r="AD143" s="269">
        <f t="shared" si="23"/>
        <v>34865.879887080002</v>
      </c>
      <c r="AE143" s="269">
        <f t="shared" si="24"/>
        <v>36330.246842337365</v>
      </c>
      <c r="AF143" s="269">
        <f t="shared" si="24"/>
        <v>37856.117209715536</v>
      </c>
      <c r="AG143" s="268">
        <v>0</v>
      </c>
      <c r="AH143" s="268">
        <v>0</v>
      </c>
      <c r="AI143" s="268">
        <v>0</v>
      </c>
      <c r="AJ143" s="268">
        <v>0</v>
      </c>
      <c r="AK143" s="268">
        <v>0</v>
      </c>
      <c r="AL143" s="268">
        <v>0</v>
      </c>
    </row>
    <row r="144" spans="1:38" s="16" customFormat="1" x14ac:dyDescent="0.2">
      <c r="A144" s="268" t="s">
        <v>656</v>
      </c>
      <c r="B144" s="268" t="s">
        <v>652</v>
      </c>
      <c r="C144" s="268">
        <v>2.2999999999999998</v>
      </c>
      <c r="D144" s="270">
        <f t="shared" si="13"/>
        <v>2.4012000000000002</v>
      </c>
      <c r="E144" s="270">
        <f t="shared" si="14"/>
        <v>2.4780384000000004</v>
      </c>
      <c r="F144" s="270">
        <f t="shared" si="15"/>
        <v>2.5672477824000004</v>
      </c>
      <c r="G144" s="270">
        <f t="shared" si="16"/>
        <v>2.6648031981312004</v>
      </c>
      <c r="H144" s="270">
        <f t="shared" si="17"/>
        <v>2.7687305228583177</v>
      </c>
      <c r="I144" s="268">
        <v>2.2999999999999998</v>
      </c>
      <c r="J144" s="270">
        <f t="shared" si="18"/>
        <v>2.3735999999999997</v>
      </c>
      <c r="K144" s="269">
        <f t="shared" si="18"/>
        <v>2.4495551999999998</v>
      </c>
      <c r="L144" s="269">
        <f t="shared" si="19"/>
        <v>2.5377391871999997</v>
      </c>
      <c r="M144" s="269">
        <f t="shared" si="20"/>
        <v>2.6341732763135997</v>
      </c>
      <c r="N144" s="269">
        <f t="shared" si="21"/>
        <v>2.7369060340898299</v>
      </c>
      <c r="O144" s="268">
        <v>0.24</v>
      </c>
      <c r="P144" s="268">
        <v>0</v>
      </c>
      <c r="Q144" s="268">
        <v>0</v>
      </c>
      <c r="R144" s="268">
        <v>0</v>
      </c>
      <c r="S144" s="268">
        <v>0</v>
      </c>
      <c r="T144" s="268">
        <v>0</v>
      </c>
      <c r="U144" s="268">
        <v>5</v>
      </c>
      <c r="V144" s="268">
        <v>5</v>
      </c>
      <c r="W144" s="268">
        <v>5</v>
      </c>
      <c r="X144" s="268">
        <v>5</v>
      </c>
      <c r="Y144" s="268">
        <v>5</v>
      </c>
      <c r="Z144" s="268">
        <v>5</v>
      </c>
      <c r="AA144" s="269">
        <v>24095</v>
      </c>
      <c r="AB144" s="269">
        <v>32484.99</v>
      </c>
      <c r="AC144" s="269">
        <f t="shared" si="22"/>
        <v>33589.479660000005</v>
      </c>
      <c r="AD144" s="269">
        <f t="shared" si="23"/>
        <v>34865.879887080002</v>
      </c>
      <c r="AE144" s="269">
        <f t="shared" si="24"/>
        <v>36330.246842337365</v>
      </c>
      <c r="AF144" s="269">
        <f t="shared" si="24"/>
        <v>37856.117209715536</v>
      </c>
      <c r="AG144" s="268">
        <v>0.7</v>
      </c>
      <c r="AH144" s="268">
        <v>0.7</v>
      </c>
      <c r="AI144" s="268">
        <v>0.7</v>
      </c>
      <c r="AJ144" s="268">
        <v>0.7</v>
      </c>
      <c r="AK144" s="268">
        <v>0.8</v>
      </c>
      <c r="AL144" s="268">
        <v>0.9</v>
      </c>
    </row>
    <row r="145" spans="1:38" s="16" customFormat="1" x14ac:dyDescent="0.2">
      <c r="A145" s="268" t="s">
        <v>657</v>
      </c>
      <c r="B145" s="268" t="s">
        <v>652</v>
      </c>
      <c r="C145" s="268">
        <v>2.6</v>
      </c>
      <c r="D145" s="270">
        <f t="shared" si="13"/>
        <v>2.7143999999999999</v>
      </c>
      <c r="E145" s="270">
        <f t="shared" si="14"/>
        <v>2.8012608000000001</v>
      </c>
      <c r="F145" s="270">
        <f t="shared" si="15"/>
        <v>2.9021061887999995</v>
      </c>
      <c r="G145" s="270">
        <f t="shared" si="16"/>
        <v>3.0123862239743993</v>
      </c>
      <c r="H145" s="270">
        <f t="shared" si="17"/>
        <v>3.1298692867094009</v>
      </c>
      <c r="I145" s="268">
        <v>2.6</v>
      </c>
      <c r="J145" s="270">
        <f t="shared" si="18"/>
        <v>2.6831999999999998</v>
      </c>
      <c r="K145" s="269">
        <f t="shared" si="18"/>
        <v>2.7690623999999997</v>
      </c>
      <c r="L145" s="269">
        <f t="shared" si="19"/>
        <v>2.8687486463999994</v>
      </c>
      <c r="M145" s="269">
        <f t="shared" si="20"/>
        <v>2.9777610949631992</v>
      </c>
      <c r="N145" s="269">
        <f t="shared" si="21"/>
        <v>3.0938937776667643</v>
      </c>
      <c r="O145" s="268">
        <v>0.159</v>
      </c>
      <c r="P145" s="268">
        <v>0</v>
      </c>
      <c r="Q145" s="268">
        <v>0</v>
      </c>
      <c r="R145" s="268">
        <v>0</v>
      </c>
      <c r="S145" s="268">
        <v>0</v>
      </c>
      <c r="T145" s="268">
        <v>0</v>
      </c>
      <c r="U145" s="268">
        <v>5</v>
      </c>
      <c r="V145" s="268">
        <v>5</v>
      </c>
      <c r="W145" s="268">
        <v>3</v>
      </c>
      <c r="X145" s="268">
        <v>3</v>
      </c>
      <c r="Y145" s="268">
        <v>3</v>
      </c>
      <c r="Z145" s="268">
        <v>3</v>
      </c>
      <c r="AA145" s="269">
        <v>24095</v>
      </c>
      <c r="AB145" s="269">
        <v>32484.99</v>
      </c>
      <c r="AC145" s="269">
        <v>21000</v>
      </c>
      <c r="AD145" s="269">
        <f t="shared" si="23"/>
        <v>21798</v>
      </c>
      <c r="AE145" s="269">
        <f t="shared" si="24"/>
        <v>22713.516</v>
      </c>
      <c r="AF145" s="269">
        <f t="shared" si="24"/>
        <v>23667.483672000002</v>
      </c>
      <c r="AG145" s="268">
        <v>0.7</v>
      </c>
      <c r="AH145" s="268">
        <v>0.7</v>
      </c>
      <c r="AI145" s="268">
        <v>0.7</v>
      </c>
      <c r="AJ145" s="268">
        <v>0.7</v>
      </c>
      <c r="AK145" s="268">
        <v>0.8</v>
      </c>
      <c r="AL145" s="268">
        <v>0.9</v>
      </c>
    </row>
    <row r="146" spans="1:38" s="16" customFormat="1" x14ac:dyDescent="0.2">
      <c r="A146" s="268" t="s">
        <v>658</v>
      </c>
      <c r="B146" s="268" t="s">
        <v>652</v>
      </c>
      <c r="C146" s="268">
        <v>10</v>
      </c>
      <c r="D146" s="270">
        <f t="shared" si="13"/>
        <v>10.44</v>
      </c>
      <c r="E146" s="270">
        <f t="shared" si="14"/>
        <v>10.77408</v>
      </c>
      <c r="F146" s="270">
        <f t="shared" si="15"/>
        <v>11.161946879999999</v>
      </c>
      <c r="G146" s="270">
        <f t="shared" si="16"/>
        <v>11.586100861439997</v>
      </c>
      <c r="H146" s="270">
        <f t="shared" si="17"/>
        <v>12.037958795036156</v>
      </c>
      <c r="I146" s="268">
        <v>10</v>
      </c>
      <c r="J146" s="270">
        <f t="shared" si="18"/>
        <v>10.32</v>
      </c>
      <c r="K146" s="269">
        <f t="shared" si="18"/>
        <v>10.650240000000002</v>
      </c>
      <c r="L146" s="269">
        <f t="shared" si="19"/>
        <v>11.033648640000001</v>
      </c>
      <c r="M146" s="269">
        <f t="shared" si="20"/>
        <v>11.45292728832</v>
      </c>
      <c r="N146" s="269">
        <f t="shared" si="21"/>
        <v>11.899591452564479</v>
      </c>
      <c r="O146" s="268">
        <v>0.33600000000000002</v>
      </c>
      <c r="P146" s="268">
        <v>0</v>
      </c>
      <c r="Q146" s="268">
        <v>0</v>
      </c>
      <c r="R146" s="268">
        <v>0</v>
      </c>
      <c r="S146" s="268">
        <v>0</v>
      </c>
      <c r="T146" s="268">
        <v>0</v>
      </c>
      <c r="U146" s="268">
        <v>15</v>
      </c>
      <c r="V146" s="268">
        <v>15</v>
      </c>
      <c r="W146" s="268">
        <v>15</v>
      </c>
      <c r="X146" s="268">
        <v>15</v>
      </c>
      <c r="Y146" s="268">
        <v>15</v>
      </c>
      <c r="Z146" s="268">
        <v>15</v>
      </c>
      <c r="AA146" s="269">
        <v>24095</v>
      </c>
      <c r="AB146" s="269">
        <v>32484.99</v>
      </c>
      <c r="AC146" s="269">
        <f t="shared" si="22"/>
        <v>33589.479660000005</v>
      </c>
      <c r="AD146" s="269">
        <f t="shared" si="23"/>
        <v>34865.879887080002</v>
      </c>
      <c r="AE146" s="269">
        <f t="shared" si="24"/>
        <v>36330.246842337365</v>
      </c>
      <c r="AF146" s="269">
        <f t="shared" si="24"/>
        <v>37856.117209715536</v>
      </c>
      <c r="AG146" s="268">
        <v>0.19</v>
      </c>
      <c r="AH146" s="268">
        <v>0.19</v>
      </c>
      <c r="AI146" s="268">
        <v>0.19</v>
      </c>
      <c r="AJ146" s="268">
        <v>0.19</v>
      </c>
      <c r="AK146" s="268">
        <v>0.2</v>
      </c>
      <c r="AL146" s="268">
        <v>0.2</v>
      </c>
    </row>
    <row r="147" spans="1:38" s="16" customFormat="1" x14ac:dyDescent="0.2">
      <c r="A147" s="268" t="s">
        <v>659</v>
      </c>
      <c r="B147" s="268" t="s">
        <v>652</v>
      </c>
      <c r="C147" s="268">
        <v>4.8</v>
      </c>
      <c r="D147" s="270">
        <f t="shared" si="13"/>
        <v>5.0111999999999997</v>
      </c>
      <c r="E147" s="270">
        <f t="shared" si="14"/>
        <v>5.1715584000000003</v>
      </c>
      <c r="F147" s="270">
        <f t="shared" si="15"/>
        <v>5.3577345023999996</v>
      </c>
      <c r="G147" s="270">
        <f t="shared" si="16"/>
        <v>5.5613284134912</v>
      </c>
      <c r="H147" s="270">
        <f t="shared" si="17"/>
        <v>5.7782202216173575</v>
      </c>
      <c r="I147" s="268">
        <v>2.605</v>
      </c>
      <c r="J147" s="270">
        <f t="shared" si="18"/>
        <v>2.6883600000000003</v>
      </c>
      <c r="K147" s="269">
        <f t="shared" si="18"/>
        <v>2.7743875200000003</v>
      </c>
      <c r="L147" s="269">
        <f t="shared" si="19"/>
        <v>2.8742654707200002</v>
      </c>
      <c r="M147" s="269">
        <f t="shared" si="20"/>
        <v>2.9834875586073597</v>
      </c>
      <c r="N147" s="269">
        <f t="shared" si="21"/>
        <v>3.0998435733930467</v>
      </c>
      <c r="O147" s="268">
        <v>0.56100000000000005</v>
      </c>
      <c r="P147" s="268">
        <v>0</v>
      </c>
      <c r="Q147" s="268">
        <v>0</v>
      </c>
      <c r="R147" s="268">
        <v>0</v>
      </c>
      <c r="S147" s="268">
        <v>0</v>
      </c>
      <c r="T147" s="268">
        <v>0</v>
      </c>
      <c r="U147" s="268">
        <v>8</v>
      </c>
      <c r="V147" s="268">
        <v>8</v>
      </c>
      <c r="W147" s="268">
        <v>8</v>
      </c>
      <c r="X147" s="268">
        <v>8</v>
      </c>
      <c r="Y147" s="268">
        <v>8</v>
      </c>
      <c r="Z147" s="268">
        <v>8</v>
      </c>
      <c r="AA147" s="269">
        <v>24095</v>
      </c>
      <c r="AB147" s="269">
        <v>32484.99</v>
      </c>
      <c r="AC147" s="269">
        <f t="shared" si="22"/>
        <v>33589.479660000005</v>
      </c>
      <c r="AD147" s="269">
        <f t="shared" si="23"/>
        <v>34865.879887080002</v>
      </c>
      <c r="AE147" s="269">
        <f t="shared" si="24"/>
        <v>36330.246842337365</v>
      </c>
      <c r="AF147" s="269">
        <f t="shared" si="24"/>
        <v>37856.117209715536</v>
      </c>
      <c r="AG147" s="268">
        <v>0.65200000000000002</v>
      </c>
      <c r="AH147" s="268">
        <v>0.65200000000000002</v>
      </c>
      <c r="AI147" s="268">
        <v>0.65200000000000002</v>
      </c>
      <c r="AJ147" s="268">
        <v>0.65200000000000002</v>
      </c>
      <c r="AK147" s="268">
        <v>0.66</v>
      </c>
      <c r="AL147" s="268">
        <v>0.66</v>
      </c>
    </row>
    <row r="148" spans="1:38" s="16" customFormat="1" x14ac:dyDescent="0.2">
      <c r="A148" s="268" t="s">
        <v>660</v>
      </c>
      <c r="B148" s="268" t="s">
        <v>652</v>
      </c>
      <c r="C148" s="268">
        <v>6.5</v>
      </c>
      <c r="D148" s="270">
        <f t="shared" si="13"/>
        <v>6.7860000000000005</v>
      </c>
      <c r="E148" s="270">
        <f t="shared" si="14"/>
        <v>7.0031520000000009</v>
      </c>
      <c r="F148" s="270">
        <f t="shared" si="15"/>
        <v>7.2552654720000014</v>
      </c>
      <c r="G148" s="270">
        <f t="shared" si="16"/>
        <v>7.5309655599360008</v>
      </c>
      <c r="H148" s="270">
        <f t="shared" si="17"/>
        <v>7.8246732167735056</v>
      </c>
      <c r="I148" s="268">
        <v>6.5</v>
      </c>
      <c r="J148" s="270">
        <f t="shared" si="18"/>
        <v>6.7080000000000011</v>
      </c>
      <c r="K148" s="269">
        <f t="shared" si="18"/>
        <v>6.9226560000000017</v>
      </c>
      <c r="L148" s="269">
        <f t="shared" si="19"/>
        <v>7.1718716160000007</v>
      </c>
      <c r="M148" s="269">
        <f t="shared" si="20"/>
        <v>7.4444027374080006</v>
      </c>
      <c r="N148" s="269">
        <f t="shared" si="21"/>
        <v>7.7347344441669135</v>
      </c>
      <c r="O148" s="268">
        <v>0</v>
      </c>
      <c r="P148" s="268">
        <v>0</v>
      </c>
      <c r="Q148" s="268">
        <v>0</v>
      </c>
      <c r="R148" s="268">
        <v>0</v>
      </c>
      <c r="S148" s="268">
        <v>0</v>
      </c>
      <c r="T148" s="268">
        <v>0</v>
      </c>
      <c r="U148" s="268">
        <v>8</v>
      </c>
      <c r="V148" s="268">
        <v>8</v>
      </c>
      <c r="W148" s="268">
        <v>0</v>
      </c>
      <c r="X148" s="268">
        <v>0</v>
      </c>
      <c r="Y148" s="268">
        <v>0</v>
      </c>
      <c r="Z148" s="268">
        <v>0</v>
      </c>
      <c r="AA148" s="269">
        <v>24095</v>
      </c>
      <c r="AB148" s="269">
        <v>32484.99</v>
      </c>
      <c r="AC148" s="269">
        <f t="shared" si="22"/>
        <v>33589.479660000005</v>
      </c>
      <c r="AD148" s="269">
        <f t="shared" si="23"/>
        <v>34865.879887080002</v>
      </c>
      <c r="AE148" s="269">
        <f t="shared" si="24"/>
        <v>36330.246842337365</v>
      </c>
      <c r="AF148" s="269">
        <f t="shared" si="24"/>
        <v>37856.117209715536</v>
      </c>
      <c r="AG148" s="268">
        <v>2.536</v>
      </c>
      <c r="AH148" s="268">
        <v>2.536</v>
      </c>
      <c r="AI148" s="268">
        <v>2.536</v>
      </c>
      <c r="AJ148" s="268">
        <v>2.536</v>
      </c>
      <c r="AK148" s="268">
        <v>2.536</v>
      </c>
      <c r="AL148" s="270">
        <v>2.6</v>
      </c>
    </row>
    <row r="149" spans="1:38" s="16" customFormat="1" x14ac:dyDescent="0.2">
      <c r="A149" s="267" t="s">
        <v>661</v>
      </c>
      <c r="B149" s="268" t="s">
        <v>652</v>
      </c>
      <c r="C149" s="268">
        <v>3.1</v>
      </c>
      <c r="D149" s="270">
        <f t="shared" si="13"/>
        <v>3.2364000000000006</v>
      </c>
      <c r="E149" s="270">
        <f t="shared" si="14"/>
        <v>3.3399648000000006</v>
      </c>
      <c r="F149" s="270">
        <f t="shared" si="15"/>
        <v>3.4602035328000005</v>
      </c>
      <c r="G149" s="270">
        <f t="shared" si="16"/>
        <v>3.5916912670464005</v>
      </c>
      <c r="H149" s="270">
        <f t="shared" si="17"/>
        <v>3.7317672264612103</v>
      </c>
      <c r="I149" s="268">
        <v>3.1</v>
      </c>
      <c r="J149" s="270">
        <f t="shared" si="18"/>
        <v>3.1992000000000003</v>
      </c>
      <c r="K149" s="269">
        <f t="shared" si="18"/>
        <v>3.3015744000000002</v>
      </c>
      <c r="L149" s="269">
        <f t="shared" si="19"/>
        <v>3.4204310784</v>
      </c>
      <c r="M149" s="269">
        <f t="shared" si="20"/>
        <v>3.5504074593791999</v>
      </c>
      <c r="N149" s="269">
        <f t="shared" si="21"/>
        <v>3.6888733502949891</v>
      </c>
      <c r="O149" s="268">
        <v>0.27900000000000003</v>
      </c>
      <c r="P149" s="268">
        <v>0</v>
      </c>
      <c r="Q149" s="268">
        <v>0</v>
      </c>
      <c r="R149" s="268">
        <v>0</v>
      </c>
      <c r="S149" s="268">
        <v>0</v>
      </c>
      <c r="T149" s="268">
        <v>0</v>
      </c>
      <c r="U149" s="268">
        <v>3</v>
      </c>
      <c r="V149" s="268">
        <v>3</v>
      </c>
      <c r="W149" s="268">
        <v>3</v>
      </c>
      <c r="X149" s="268">
        <v>3</v>
      </c>
      <c r="Y149" s="268">
        <v>3</v>
      </c>
      <c r="Z149" s="268">
        <v>3</v>
      </c>
      <c r="AA149" s="269">
        <v>24095</v>
      </c>
      <c r="AB149" s="269">
        <v>32484.99</v>
      </c>
      <c r="AC149" s="269">
        <f t="shared" si="22"/>
        <v>33589.479660000005</v>
      </c>
      <c r="AD149" s="269">
        <f t="shared" si="23"/>
        <v>34865.879887080002</v>
      </c>
      <c r="AE149" s="269">
        <f t="shared" si="24"/>
        <v>36330.246842337365</v>
      </c>
      <c r="AF149" s="269">
        <f t="shared" si="24"/>
        <v>37856.117209715536</v>
      </c>
      <c r="AG149" s="268">
        <v>0.15</v>
      </c>
      <c r="AH149" s="268">
        <v>0.15</v>
      </c>
      <c r="AI149" s="268">
        <v>0.17</v>
      </c>
      <c r="AJ149" s="269">
        <v>0.2</v>
      </c>
      <c r="AK149" s="269">
        <v>0.2</v>
      </c>
      <c r="AL149" s="269">
        <v>0.2</v>
      </c>
    </row>
    <row r="150" spans="1:38" s="16" customFormat="1" x14ac:dyDescent="0.2">
      <c r="A150" s="267" t="s">
        <v>662</v>
      </c>
      <c r="B150" s="268" t="s">
        <v>652</v>
      </c>
      <c r="C150" s="268">
        <v>2.1989999999999998</v>
      </c>
      <c r="D150" s="270">
        <f t="shared" si="13"/>
        <v>2.2957559999999999</v>
      </c>
      <c r="E150" s="270">
        <f t="shared" si="14"/>
        <v>2.3692201919999998</v>
      </c>
      <c r="F150" s="270">
        <f t="shared" si="15"/>
        <v>2.4545121189119996</v>
      </c>
      <c r="G150" s="270">
        <f t="shared" si="16"/>
        <v>2.5477835794306554</v>
      </c>
      <c r="H150" s="270">
        <f t="shared" si="17"/>
        <v>2.6471471390284513</v>
      </c>
      <c r="I150" s="268">
        <v>2.1989999999999998</v>
      </c>
      <c r="J150" s="270">
        <f t="shared" si="18"/>
        <v>2.2693679999999996</v>
      </c>
      <c r="K150" s="269">
        <f t="shared" si="18"/>
        <v>2.3419877759999999</v>
      </c>
      <c r="L150" s="269">
        <f t="shared" si="19"/>
        <v>2.4262993359359997</v>
      </c>
      <c r="M150" s="269">
        <f t="shared" si="20"/>
        <v>2.5184987107015675</v>
      </c>
      <c r="N150" s="269">
        <f t="shared" si="21"/>
        <v>2.6167201604189292</v>
      </c>
      <c r="O150" s="268">
        <v>2.1349999999999998</v>
      </c>
      <c r="P150" s="268">
        <v>0</v>
      </c>
      <c r="Q150" s="268">
        <v>0</v>
      </c>
      <c r="R150" s="268">
        <v>0</v>
      </c>
      <c r="S150" s="268">
        <v>0</v>
      </c>
      <c r="T150" s="268">
        <v>0</v>
      </c>
      <c r="U150" s="268">
        <v>6</v>
      </c>
      <c r="V150" s="268">
        <v>6</v>
      </c>
      <c r="W150" s="268">
        <v>6</v>
      </c>
      <c r="X150" s="268">
        <v>6</v>
      </c>
      <c r="Y150" s="268">
        <v>6</v>
      </c>
      <c r="Z150" s="268">
        <v>6</v>
      </c>
      <c r="AA150" s="269">
        <v>24095</v>
      </c>
      <c r="AB150" s="269">
        <v>32484.99</v>
      </c>
      <c r="AC150" s="269">
        <f t="shared" si="22"/>
        <v>33589.479660000005</v>
      </c>
      <c r="AD150" s="269">
        <f t="shared" si="23"/>
        <v>34865.879887080002</v>
      </c>
      <c r="AE150" s="269">
        <f t="shared" si="24"/>
        <v>36330.246842337365</v>
      </c>
      <c r="AF150" s="269">
        <f t="shared" si="24"/>
        <v>37856.117209715536</v>
      </c>
      <c r="AG150" s="268">
        <v>1.1559999999999999</v>
      </c>
      <c r="AH150" s="268">
        <v>1.1559999999999999</v>
      </c>
      <c r="AI150" s="268">
        <v>1.1559999999999999</v>
      </c>
      <c r="AJ150" s="268">
        <v>1.1559999999999999</v>
      </c>
      <c r="AK150" s="270">
        <v>1.2</v>
      </c>
      <c r="AL150" s="270">
        <v>1.2</v>
      </c>
    </row>
    <row r="151" spans="1:38" x14ac:dyDescent="0.2">
      <c r="A151" s="121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</row>
    <row r="152" spans="1:38" ht="37.5" x14ac:dyDescent="0.2">
      <c r="A152" s="149" t="s">
        <v>286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</row>
    <row r="153" spans="1:38" x14ac:dyDescent="0.2">
      <c r="A153" s="150" t="s">
        <v>256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</row>
    <row r="154" spans="1:38" x14ac:dyDescent="0.2">
      <c r="A154" s="121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</row>
    <row r="155" spans="1:38" x14ac:dyDescent="0.2">
      <c r="A155" s="121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</row>
    <row r="156" spans="1:38" ht="84" customHeight="1" x14ac:dyDescent="0.2">
      <c r="A156" s="149" t="s">
        <v>287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</row>
    <row r="157" spans="1:38" x14ac:dyDescent="0.2">
      <c r="A157" s="150" t="s">
        <v>256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</row>
    <row r="158" spans="1:38" x14ac:dyDescent="0.2">
      <c r="A158" s="121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</row>
    <row r="159" spans="1:38" x14ac:dyDescent="0.2">
      <c r="A159" s="121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</row>
    <row r="160" spans="1:38" s="192" customFormat="1" ht="56.25" x14ac:dyDescent="0.2">
      <c r="A160" s="197" t="s">
        <v>288</v>
      </c>
      <c r="B160" s="194"/>
      <c r="C160" s="194">
        <f>C162+C163</f>
        <v>18.93</v>
      </c>
      <c r="D160" s="194">
        <f t="shared" ref="D160:AL160" si="25">D162+D163</f>
        <v>19.82</v>
      </c>
      <c r="E160" s="194">
        <f t="shared" si="25"/>
        <v>20.91</v>
      </c>
      <c r="F160" s="194">
        <f t="shared" si="25"/>
        <v>20.91</v>
      </c>
      <c r="G160" s="194">
        <f t="shared" si="25"/>
        <v>20.91</v>
      </c>
      <c r="H160" s="194">
        <f t="shared" si="25"/>
        <v>20.91</v>
      </c>
      <c r="I160" s="194">
        <f t="shared" si="25"/>
        <v>18.93</v>
      </c>
      <c r="J160" s="194">
        <f t="shared" si="25"/>
        <v>19.82</v>
      </c>
      <c r="K160" s="194">
        <f t="shared" si="25"/>
        <v>20.91</v>
      </c>
      <c r="L160" s="194">
        <f t="shared" si="25"/>
        <v>20.91</v>
      </c>
      <c r="M160" s="194">
        <f t="shared" si="25"/>
        <v>20.91</v>
      </c>
      <c r="N160" s="194">
        <f t="shared" si="25"/>
        <v>20.91</v>
      </c>
      <c r="O160" s="194">
        <f t="shared" si="25"/>
        <v>0.1</v>
      </c>
      <c r="P160" s="194">
        <f t="shared" si="25"/>
        <v>0.1</v>
      </c>
      <c r="Q160" s="194">
        <f t="shared" si="25"/>
        <v>0.1</v>
      </c>
      <c r="R160" s="194">
        <f t="shared" si="25"/>
        <v>0.1</v>
      </c>
      <c r="S160" s="194">
        <f t="shared" si="25"/>
        <v>0.1</v>
      </c>
      <c r="T160" s="194">
        <f t="shared" si="25"/>
        <v>0.1</v>
      </c>
      <c r="U160" s="194">
        <f t="shared" si="25"/>
        <v>55</v>
      </c>
      <c r="V160" s="194">
        <f t="shared" si="25"/>
        <v>116.3</v>
      </c>
      <c r="W160" s="194">
        <f t="shared" si="25"/>
        <v>153</v>
      </c>
      <c r="X160" s="194">
        <f t="shared" si="25"/>
        <v>153</v>
      </c>
      <c r="Y160" s="194">
        <f t="shared" si="25"/>
        <v>153</v>
      </c>
      <c r="Z160" s="194">
        <f t="shared" si="25"/>
        <v>153</v>
      </c>
      <c r="AA160" s="194">
        <f t="shared" si="25"/>
        <v>73170</v>
      </c>
      <c r="AB160" s="194">
        <f t="shared" si="25"/>
        <v>97552.94</v>
      </c>
      <c r="AC160" s="194">
        <f t="shared" si="25"/>
        <v>99503.99</v>
      </c>
      <c r="AD160" s="194">
        <f t="shared" si="25"/>
        <v>99503.99</v>
      </c>
      <c r="AE160" s="194">
        <f t="shared" si="25"/>
        <v>99503.99</v>
      </c>
      <c r="AF160" s="194">
        <f t="shared" si="25"/>
        <v>101494.07</v>
      </c>
      <c r="AG160" s="194">
        <f t="shared" si="25"/>
        <v>9.4339999999999993</v>
      </c>
      <c r="AH160" s="194">
        <f t="shared" si="25"/>
        <v>10.81</v>
      </c>
      <c r="AI160" s="194">
        <f t="shared" si="25"/>
        <v>10.91</v>
      </c>
      <c r="AJ160" s="194">
        <f t="shared" si="25"/>
        <v>11.01</v>
      </c>
      <c r="AK160" s="194">
        <f t="shared" si="25"/>
        <v>11.01</v>
      </c>
      <c r="AL160" s="194">
        <f t="shared" si="25"/>
        <v>11.01</v>
      </c>
    </row>
    <row r="161" spans="1:38" x14ac:dyDescent="0.2">
      <c r="A161" s="150" t="s">
        <v>256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</row>
    <row r="162" spans="1:38" s="16" customFormat="1" x14ac:dyDescent="0.2">
      <c r="A162" s="267" t="s">
        <v>663</v>
      </c>
      <c r="B162" s="268" t="s">
        <v>652</v>
      </c>
      <c r="C162" s="268">
        <v>18.899999999999999</v>
      </c>
      <c r="D162" s="268">
        <v>19.41</v>
      </c>
      <c r="E162" s="268">
        <v>20.41</v>
      </c>
      <c r="F162" s="268">
        <v>20.41</v>
      </c>
      <c r="G162" s="268">
        <v>20.41</v>
      </c>
      <c r="H162" s="268">
        <v>20.41</v>
      </c>
      <c r="I162" s="268">
        <v>18.899999999999999</v>
      </c>
      <c r="J162" s="268">
        <v>19.41</v>
      </c>
      <c r="K162" s="268">
        <v>20.41</v>
      </c>
      <c r="L162" s="268">
        <v>20.41</v>
      </c>
      <c r="M162" s="268">
        <v>20.41</v>
      </c>
      <c r="N162" s="268">
        <v>20.41</v>
      </c>
      <c r="O162" s="268">
        <v>0</v>
      </c>
      <c r="P162" s="268">
        <v>0</v>
      </c>
      <c r="Q162" s="268">
        <v>0</v>
      </c>
      <c r="R162" s="268">
        <v>0</v>
      </c>
      <c r="S162" s="268">
        <v>0</v>
      </c>
      <c r="T162" s="268">
        <v>0</v>
      </c>
      <c r="U162" s="268">
        <v>20</v>
      </c>
      <c r="V162" s="268">
        <v>81.3</v>
      </c>
      <c r="W162" s="268">
        <v>113</v>
      </c>
      <c r="X162" s="268">
        <v>113</v>
      </c>
      <c r="Y162" s="268">
        <v>113</v>
      </c>
      <c r="Z162" s="268">
        <v>113</v>
      </c>
      <c r="AA162" s="268">
        <v>73170</v>
      </c>
      <c r="AB162" s="268">
        <v>97552.94</v>
      </c>
      <c r="AC162" s="268">
        <v>99503.99</v>
      </c>
      <c r="AD162" s="268">
        <v>99503.99</v>
      </c>
      <c r="AE162" s="268">
        <v>99503.99</v>
      </c>
      <c r="AF162" s="268">
        <v>101494.07</v>
      </c>
      <c r="AG162" s="268">
        <v>9.0239999999999991</v>
      </c>
      <c r="AH162" s="268">
        <v>10.4</v>
      </c>
      <c r="AI162" s="268">
        <v>10.5</v>
      </c>
      <c r="AJ162" s="268">
        <v>10.6</v>
      </c>
      <c r="AK162" s="268">
        <v>10.6</v>
      </c>
      <c r="AL162" s="268">
        <v>10.6</v>
      </c>
    </row>
    <row r="163" spans="1:38" s="16" customFormat="1" x14ac:dyDescent="0.2">
      <c r="A163" s="267" t="s">
        <v>664</v>
      </c>
      <c r="B163" s="268" t="s">
        <v>652</v>
      </c>
      <c r="C163" s="268">
        <v>0.03</v>
      </c>
      <c r="D163" s="268">
        <v>0.41</v>
      </c>
      <c r="E163" s="269">
        <v>0.5</v>
      </c>
      <c r="F163" s="269">
        <v>0.5</v>
      </c>
      <c r="G163" s="269">
        <v>0.5</v>
      </c>
      <c r="H163" s="269">
        <v>0.5</v>
      </c>
      <c r="I163" s="268">
        <v>0.03</v>
      </c>
      <c r="J163" s="268">
        <v>0.41</v>
      </c>
      <c r="K163" s="269">
        <v>0.5</v>
      </c>
      <c r="L163" s="269">
        <v>0.5</v>
      </c>
      <c r="M163" s="269">
        <v>0.5</v>
      </c>
      <c r="N163" s="269">
        <v>0.5</v>
      </c>
      <c r="O163" s="268">
        <v>0.1</v>
      </c>
      <c r="P163" s="268">
        <v>0.1</v>
      </c>
      <c r="Q163" s="268">
        <v>0.1</v>
      </c>
      <c r="R163" s="268">
        <v>0.1</v>
      </c>
      <c r="S163" s="268">
        <v>0.1</v>
      </c>
      <c r="T163" s="268">
        <v>0.1</v>
      </c>
      <c r="U163" s="268">
        <v>35</v>
      </c>
      <c r="V163" s="268">
        <v>35</v>
      </c>
      <c r="W163" s="268">
        <v>40</v>
      </c>
      <c r="X163" s="268">
        <v>40</v>
      </c>
      <c r="Y163" s="268">
        <v>40</v>
      </c>
      <c r="Z163" s="268">
        <v>40</v>
      </c>
      <c r="AA163" s="268"/>
      <c r="AB163" s="268"/>
      <c r="AC163" s="268"/>
      <c r="AD163" s="268"/>
      <c r="AE163" s="268"/>
      <c r="AF163" s="268"/>
      <c r="AG163" s="268">
        <v>0.41</v>
      </c>
      <c r="AH163" s="268">
        <v>0.41</v>
      </c>
      <c r="AI163" s="268">
        <v>0.41</v>
      </c>
      <c r="AJ163" s="268">
        <v>0.41</v>
      </c>
      <c r="AK163" s="268">
        <v>0.41</v>
      </c>
      <c r="AL163" s="268">
        <v>0.41</v>
      </c>
    </row>
    <row r="164" spans="1:38" x14ac:dyDescent="0.2">
      <c r="A164" s="19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</row>
    <row r="165" spans="1:38" s="192" customFormat="1" ht="18.75" x14ac:dyDescent="0.2">
      <c r="A165" s="197" t="s">
        <v>10</v>
      </c>
      <c r="B165" s="194"/>
      <c r="C165" s="194">
        <f>C167</f>
        <v>229.26499999999999</v>
      </c>
      <c r="D165" s="194">
        <f t="shared" ref="D165:AL165" si="26">D167</f>
        <v>242.10400000000001</v>
      </c>
      <c r="E165" s="194">
        <f t="shared" si="26"/>
        <v>254.94300000000001</v>
      </c>
      <c r="F165" s="194">
        <f t="shared" si="26"/>
        <v>255.94300000000001</v>
      </c>
      <c r="G165" s="194">
        <f t="shared" si="26"/>
        <v>255.94300000000001</v>
      </c>
      <c r="H165" s="194">
        <f t="shared" si="26"/>
        <v>213.46799999999999</v>
      </c>
      <c r="I165" s="194">
        <f t="shared" si="26"/>
        <v>229.26499999999999</v>
      </c>
      <c r="J165" s="194">
        <f t="shared" si="26"/>
        <v>242.10400000000001</v>
      </c>
      <c r="K165" s="194">
        <f t="shared" si="26"/>
        <v>254.94300000000001</v>
      </c>
      <c r="L165" s="194">
        <f>L167</f>
        <v>255.94300000000001</v>
      </c>
      <c r="M165" s="194">
        <f t="shared" si="26"/>
        <v>255.94300000000001</v>
      </c>
      <c r="N165" s="194">
        <f t="shared" si="26"/>
        <v>213.46799999999999</v>
      </c>
      <c r="O165" s="194">
        <f t="shared" si="26"/>
        <v>0</v>
      </c>
      <c r="P165" s="194">
        <f t="shared" si="26"/>
        <v>0</v>
      </c>
      <c r="Q165" s="194">
        <f t="shared" si="26"/>
        <v>0</v>
      </c>
      <c r="R165" s="194">
        <f t="shared" si="26"/>
        <v>0</v>
      </c>
      <c r="S165" s="194">
        <f t="shared" si="26"/>
        <v>0</v>
      </c>
      <c r="T165" s="194">
        <f t="shared" si="26"/>
        <v>0</v>
      </c>
      <c r="U165" s="194">
        <f t="shared" si="26"/>
        <v>74</v>
      </c>
      <c r="V165" s="194">
        <f t="shared" si="26"/>
        <v>74</v>
      </c>
      <c r="W165" s="194">
        <f t="shared" si="26"/>
        <v>74</v>
      </c>
      <c r="X165" s="194">
        <f t="shared" si="26"/>
        <v>74</v>
      </c>
      <c r="Y165" s="194">
        <f t="shared" si="26"/>
        <v>74</v>
      </c>
      <c r="Z165" s="194">
        <f t="shared" si="26"/>
        <v>74</v>
      </c>
      <c r="AA165" s="194">
        <f t="shared" si="26"/>
        <v>44804</v>
      </c>
      <c r="AB165" s="194">
        <f t="shared" si="26"/>
        <v>45804</v>
      </c>
      <c r="AC165" s="194">
        <f t="shared" si="26"/>
        <v>45804</v>
      </c>
      <c r="AD165" s="194">
        <f t="shared" si="26"/>
        <v>45804</v>
      </c>
      <c r="AE165" s="194">
        <f t="shared" si="26"/>
        <v>45804</v>
      </c>
      <c r="AF165" s="194">
        <f t="shared" si="26"/>
        <v>45804</v>
      </c>
      <c r="AG165" s="194">
        <f t="shared" si="26"/>
        <v>67.606999999999999</v>
      </c>
      <c r="AH165" s="194">
        <f t="shared" si="26"/>
        <v>67.606999999999999</v>
      </c>
      <c r="AI165" s="194">
        <f t="shared" si="26"/>
        <v>67.606999999999999</v>
      </c>
      <c r="AJ165" s="194">
        <f t="shared" si="26"/>
        <v>67.606999999999999</v>
      </c>
      <c r="AK165" s="194">
        <f t="shared" si="26"/>
        <v>67.606999999999999</v>
      </c>
      <c r="AL165" s="194">
        <f t="shared" si="26"/>
        <v>67.606999999999999</v>
      </c>
    </row>
    <row r="166" spans="1:38" x14ac:dyDescent="0.2">
      <c r="A166" s="150" t="s">
        <v>256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</row>
    <row r="167" spans="1:38" s="16" customFormat="1" x14ac:dyDescent="0.2">
      <c r="A167" s="267" t="s">
        <v>665</v>
      </c>
      <c r="B167" s="268" t="s">
        <v>652</v>
      </c>
      <c r="C167" s="268">
        <v>229.26499999999999</v>
      </c>
      <c r="D167" s="268">
        <v>242.10400000000001</v>
      </c>
      <c r="E167" s="268">
        <v>254.94300000000001</v>
      </c>
      <c r="F167" s="268">
        <v>255.94300000000001</v>
      </c>
      <c r="G167" s="268">
        <v>255.94300000000001</v>
      </c>
      <c r="H167" s="268">
        <v>213.46799999999999</v>
      </c>
      <c r="I167" s="268">
        <v>229.26499999999999</v>
      </c>
      <c r="J167" s="268">
        <v>242.10400000000001</v>
      </c>
      <c r="K167" s="268">
        <v>254.94300000000001</v>
      </c>
      <c r="L167" s="268">
        <v>255.94300000000001</v>
      </c>
      <c r="M167" s="268">
        <v>255.94300000000001</v>
      </c>
      <c r="N167" s="268">
        <v>213.46799999999999</v>
      </c>
      <c r="O167" s="268">
        <v>0</v>
      </c>
      <c r="P167" s="268">
        <v>0</v>
      </c>
      <c r="Q167" s="268">
        <v>0</v>
      </c>
      <c r="R167" s="268">
        <v>0</v>
      </c>
      <c r="S167" s="268">
        <v>0</v>
      </c>
      <c r="T167" s="268">
        <v>0</v>
      </c>
      <c r="U167" s="268">
        <v>74</v>
      </c>
      <c r="V167" s="268">
        <v>74</v>
      </c>
      <c r="W167" s="268">
        <v>74</v>
      </c>
      <c r="X167" s="268">
        <v>74</v>
      </c>
      <c r="Y167" s="268">
        <v>74</v>
      </c>
      <c r="Z167" s="268">
        <v>74</v>
      </c>
      <c r="AA167" s="268">
        <v>44804</v>
      </c>
      <c r="AB167" s="268">
        <v>45804</v>
      </c>
      <c r="AC167" s="268">
        <v>45804</v>
      </c>
      <c r="AD167" s="268">
        <v>45804</v>
      </c>
      <c r="AE167" s="268">
        <v>45804</v>
      </c>
      <c r="AF167" s="268">
        <v>45804</v>
      </c>
      <c r="AG167" s="268">
        <v>67.606999999999999</v>
      </c>
      <c r="AH167" s="268">
        <v>67.606999999999999</v>
      </c>
      <c r="AI167" s="268">
        <v>67.606999999999999</v>
      </c>
      <c r="AJ167" s="268">
        <v>67.606999999999999</v>
      </c>
      <c r="AK167" s="268">
        <v>67.606999999999999</v>
      </c>
      <c r="AL167" s="268">
        <v>67.606999999999999</v>
      </c>
    </row>
    <row r="168" spans="1:38" x14ac:dyDescent="0.2">
      <c r="A168" s="121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</row>
    <row r="169" spans="1:38" s="281" customFormat="1" ht="56.25" x14ac:dyDescent="0.2">
      <c r="A169" s="278" t="s">
        <v>289</v>
      </c>
      <c r="B169" s="279"/>
      <c r="C169" s="280">
        <f t="shared" ref="C169:AL169" si="27">C8+C21++C44+C126+C131+C135+C139+C152+C156+C160+C165</f>
        <v>176673.17</v>
      </c>
      <c r="D169" s="280">
        <f t="shared" si="27"/>
        <v>160668.99835000001</v>
      </c>
      <c r="E169" s="280">
        <f t="shared" si="27"/>
        <v>161958.52996767999</v>
      </c>
      <c r="F169" s="280">
        <f t="shared" si="27"/>
        <v>174077.96852334222</v>
      </c>
      <c r="G169" s="280">
        <f t="shared" si="27"/>
        <v>175124.2452047675</v>
      </c>
      <c r="H169" s="280">
        <f t="shared" si="27"/>
        <v>173340.94639446997</v>
      </c>
      <c r="I169" s="280">
        <f t="shared" si="27"/>
        <v>176441.40700000004</v>
      </c>
      <c r="J169" s="280">
        <f t="shared" si="27"/>
        <v>160550.480488</v>
      </c>
      <c r="K169" s="280">
        <f t="shared" si="27"/>
        <v>161786.69259078402</v>
      </c>
      <c r="L169" s="280">
        <f t="shared" si="27"/>
        <v>173890.08014061509</v>
      </c>
      <c r="M169" s="280">
        <f t="shared" si="27"/>
        <v>174948.54046603636</v>
      </c>
      <c r="N169" s="280">
        <f t="shared" si="27"/>
        <v>173185.15595666386</v>
      </c>
      <c r="O169" s="280">
        <f t="shared" si="27"/>
        <v>62364.380999999994</v>
      </c>
      <c r="P169" s="280">
        <f t="shared" si="27"/>
        <v>34.403000000000006</v>
      </c>
      <c r="Q169" s="280">
        <f t="shared" si="27"/>
        <v>55.573999999999998</v>
      </c>
      <c r="R169" s="280">
        <f t="shared" si="27"/>
        <v>57.792999999999999</v>
      </c>
      <c r="S169" s="280">
        <f t="shared" si="27"/>
        <v>44.859000000000002</v>
      </c>
      <c r="T169" s="280">
        <f t="shared" si="27"/>
        <v>46.649000000000001</v>
      </c>
      <c r="U169" s="280">
        <f t="shared" si="27"/>
        <v>3460</v>
      </c>
      <c r="V169" s="280">
        <f t="shared" si="27"/>
        <v>3634.3</v>
      </c>
      <c r="W169" s="280">
        <f t="shared" si="27"/>
        <v>3646</v>
      </c>
      <c r="X169" s="280">
        <f t="shared" si="27"/>
        <v>3646</v>
      </c>
      <c r="Y169" s="280">
        <f t="shared" si="27"/>
        <v>3646</v>
      </c>
      <c r="Z169" s="280">
        <f t="shared" si="27"/>
        <v>3646</v>
      </c>
      <c r="AA169" s="280">
        <f t="shared" si="27"/>
        <v>775801</v>
      </c>
      <c r="AB169" s="280">
        <f t="shared" si="27"/>
        <v>859415.7799999998</v>
      </c>
      <c r="AC169" s="280">
        <f t="shared" si="27"/>
        <v>794091.5938400001</v>
      </c>
      <c r="AD169" s="280">
        <f t="shared" si="27"/>
        <v>811157.74184611998</v>
      </c>
      <c r="AE169" s="280">
        <f t="shared" si="27"/>
        <v>847545.95428667637</v>
      </c>
      <c r="AF169" s="280">
        <f t="shared" si="27"/>
        <v>868839.63486686</v>
      </c>
      <c r="AG169" s="280">
        <f t="shared" si="27"/>
        <v>1332.2249999999997</v>
      </c>
      <c r="AH169" s="280">
        <f t="shared" si="27"/>
        <v>1210.3379999999997</v>
      </c>
      <c r="AI169" s="280">
        <f t="shared" si="27"/>
        <v>1092.121979</v>
      </c>
      <c r="AJ169" s="280">
        <f t="shared" si="27"/>
        <v>1103.0247388319999</v>
      </c>
      <c r="AK169" s="280">
        <f t="shared" si="27"/>
        <v>1176.5588192444</v>
      </c>
      <c r="AL169" s="280">
        <f t="shared" si="27"/>
        <v>1170.4778710519556</v>
      </c>
    </row>
    <row r="170" spans="1:38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29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  <pageSetUpPr fitToPage="1"/>
  </sheetPr>
  <dimension ref="A1:AG337"/>
  <sheetViews>
    <sheetView view="pageBreakPreview" zoomScale="50" zoomScaleNormal="60" zoomScaleSheetLayoutView="50" workbookViewId="0">
      <pane xSplit="9" ySplit="10" topLeftCell="J65" activePane="bottomRight" state="frozen"/>
      <selection activeCell="I165" sqref="I165"/>
      <selection pane="topRight" activeCell="I165" sqref="I165"/>
      <selection pane="bottomLeft" activeCell="I165" sqref="I165"/>
      <selection pane="bottomRight" activeCell="K7" sqref="K7"/>
    </sheetView>
  </sheetViews>
  <sheetFormatPr defaultRowHeight="12.75" x14ac:dyDescent="0.2"/>
  <cols>
    <col min="1" max="1" width="94.28515625" customWidth="1"/>
    <col min="2" max="2" width="16.85546875" style="20" customWidth="1"/>
    <col min="3" max="5" width="13.5703125" bestFit="1" customWidth="1"/>
    <col min="6" max="6" width="13.7109375" customWidth="1"/>
    <col min="7" max="8" width="13.5703125" bestFit="1" customWidth="1"/>
    <col min="9" max="9" width="15.85546875" style="18" customWidth="1"/>
    <col min="10" max="10" width="17" customWidth="1"/>
    <col min="11" max="11" width="18" customWidth="1"/>
    <col min="12" max="12" width="16.7109375" customWidth="1"/>
    <col min="13" max="13" width="16.140625" customWidth="1"/>
    <col min="14" max="15" width="16.7109375" customWidth="1"/>
    <col min="16" max="16" width="13.7109375" customWidth="1"/>
    <col min="17" max="17" width="13.42578125" customWidth="1"/>
    <col min="18" max="18" width="12.5703125" customWidth="1"/>
    <col min="19" max="20" width="13.7109375" customWidth="1"/>
    <col min="21" max="21" width="12.28515625" customWidth="1"/>
  </cols>
  <sheetData>
    <row r="1" spans="1:33" ht="22.5" customHeight="1" x14ac:dyDescent="0.2">
      <c r="A1" s="16"/>
      <c r="B1" s="18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437" t="s">
        <v>87</v>
      </c>
      <c r="O1" s="437"/>
      <c r="P1" s="437"/>
      <c r="Q1" s="437"/>
      <c r="R1" s="437"/>
      <c r="S1" s="437"/>
      <c r="T1" s="437"/>
      <c r="U1" s="438"/>
      <c r="V1" s="13"/>
      <c r="W1" s="13"/>
      <c r="X1" s="13"/>
      <c r="Y1" s="13"/>
      <c r="Z1" s="13"/>
      <c r="AA1" s="13"/>
      <c r="AB1" s="13"/>
    </row>
    <row r="2" spans="1:33" ht="82.5" customHeight="1" x14ac:dyDescent="0.25">
      <c r="A2" s="442" t="s">
        <v>93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296"/>
      <c r="U2" s="297"/>
    </row>
    <row r="3" spans="1:33" ht="18" x14ac:dyDescent="0.25">
      <c r="A3" s="442" t="s">
        <v>36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296"/>
      <c r="U3" s="297"/>
    </row>
    <row r="4" spans="1:33" ht="18" x14ac:dyDescent="0.25">
      <c r="A4" s="297"/>
      <c r="B4" s="298"/>
      <c r="C4" s="297"/>
      <c r="D4" s="297"/>
      <c r="E4" s="297"/>
      <c r="F4" s="297"/>
      <c r="G4" s="297"/>
      <c r="H4" s="297"/>
      <c r="I4" s="299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33" ht="97.5" customHeight="1" x14ac:dyDescent="0.25">
      <c r="A5" s="443" t="s">
        <v>74</v>
      </c>
      <c r="B5" s="439" t="s">
        <v>95</v>
      </c>
      <c r="C5" s="440"/>
      <c r="D5" s="440"/>
      <c r="E5" s="440"/>
      <c r="F5" s="440"/>
      <c r="G5" s="440"/>
      <c r="H5" s="441"/>
      <c r="I5" s="444" t="s">
        <v>37</v>
      </c>
      <c r="J5" s="440" t="s">
        <v>666</v>
      </c>
      <c r="K5" s="440"/>
      <c r="L5" s="440"/>
      <c r="M5" s="440"/>
      <c r="N5" s="440"/>
      <c r="O5" s="441"/>
      <c r="P5" s="444" t="s">
        <v>226</v>
      </c>
      <c r="Q5" s="444"/>
      <c r="R5" s="444"/>
      <c r="S5" s="444"/>
      <c r="T5" s="444"/>
      <c r="U5" s="44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43"/>
      <c r="B6" s="294" t="s">
        <v>12</v>
      </c>
      <c r="C6" s="294" t="s">
        <v>211</v>
      </c>
      <c r="D6" s="294" t="s">
        <v>225</v>
      </c>
      <c r="E6" s="294" t="s">
        <v>253</v>
      </c>
      <c r="F6" s="294" t="s">
        <v>616</v>
      </c>
      <c r="G6" s="294" t="s">
        <v>615</v>
      </c>
      <c r="H6" s="294" t="s">
        <v>631</v>
      </c>
      <c r="I6" s="444"/>
      <c r="J6" s="294" t="str">
        <f t="shared" ref="J6:O6" si="0">C6</f>
        <v>2018 г.</v>
      </c>
      <c r="K6" s="294" t="str">
        <f t="shared" si="0"/>
        <v>2019 г.</v>
      </c>
      <c r="L6" s="294" t="str">
        <f t="shared" si="0"/>
        <v>2020 г.</v>
      </c>
      <c r="M6" s="294" t="str">
        <f t="shared" si="0"/>
        <v>2021 г.</v>
      </c>
      <c r="N6" s="294" t="str">
        <f t="shared" si="0"/>
        <v>2022 г.</v>
      </c>
      <c r="O6" s="294" t="str">
        <f t="shared" si="0"/>
        <v>2023 г.</v>
      </c>
      <c r="P6" s="294" t="str">
        <f t="shared" ref="P6:U6" si="1">C6</f>
        <v>2018 г.</v>
      </c>
      <c r="Q6" s="294" t="str">
        <f t="shared" si="1"/>
        <v>2019 г.</v>
      </c>
      <c r="R6" s="294" t="str">
        <f t="shared" si="1"/>
        <v>2020 г.</v>
      </c>
      <c r="S6" s="294" t="str">
        <f t="shared" si="1"/>
        <v>2021 г.</v>
      </c>
      <c r="T6" s="294" t="str">
        <f t="shared" si="1"/>
        <v>2022 г.</v>
      </c>
      <c r="U6" s="294" t="str">
        <f t="shared" si="1"/>
        <v>2023 г.</v>
      </c>
      <c r="V6" s="16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3.75" customHeight="1" x14ac:dyDescent="0.25">
      <c r="A7" s="300" t="s">
        <v>38</v>
      </c>
      <c r="B7" s="294">
        <v>1</v>
      </c>
      <c r="C7" s="294">
        <v>2</v>
      </c>
      <c r="D7" s="294">
        <v>3</v>
      </c>
      <c r="E7" s="294">
        <v>4</v>
      </c>
      <c r="F7" s="294">
        <v>5</v>
      </c>
      <c r="G7" s="294">
        <v>6</v>
      </c>
      <c r="H7" s="294">
        <v>7</v>
      </c>
      <c r="I7" s="294">
        <v>8</v>
      </c>
      <c r="J7" s="294">
        <v>9</v>
      </c>
      <c r="K7" s="294">
        <v>10</v>
      </c>
      <c r="L7" s="294">
        <v>11</v>
      </c>
      <c r="M7" s="294">
        <v>12</v>
      </c>
      <c r="N7" s="294">
        <v>13</v>
      </c>
      <c r="O7" s="294">
        <v>14</v>
      </c>
      <c r="P7" s="301" t="s">
        <v>617</v>
      </c>
      <c r="Q7" s="301" t="s">
        <v>618</v>
      </c>
      <c r="R7" s="301" t="s">
        <v>619</v>
      </c>
      <c r="S7" s="301" t="s">
        <v>620</v>
      </c>
      <c r="T7" s="301" t="s">
        <v>621</v>
      </c>
      <c r="U7" s="301" t="s">
        <v>622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.75" x14ac:dyDescent="0.3">
      <c r="A8" s="424" t="s">
        <v>39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.75" x14ac:dyDescent="0.2">
      <c r="A9" s="393" t="s">
        <v>587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5"/>
    </row>
    <row r="10" spans="1:33" ht="57" customHeight="1" x14ac:dyDescent="0.3">
      <c r="A10" s="302" t="s">
        <v>290</v>
      </c>
      <c r="B10" s="303"/>
      <c r="C10" s="304"/>
      <c r="D10" s="304"/>
      <c r="E10" s="304"/>
      <c r="F10" s="304"/>
      <c r="G10" s="304"/>
      <c r="H10" s="304"/>
      <c r="I10" s="303"/>
      <c r="J10" s="305"/>
      <c r="K10" s="305"/>
      <c r="L10" s="305"/>
      <c r="M10" s="305"/>
      <c r="N10" s="305"/>
      <c r="O10" s="305"/>
      <c r="P10" s="306"/>
      <c r="Q10" s="306"/>
      <c r="R10" s="306"/>
      <c r="S10" s="306"/>
      <c r="T10" s="306"/>
      <c r="U10" s="306"/>
    </row>
    <row r="11" spans="1:33" ht="18.75" x14ac:dyDescent="0.3">
      <c r="A11" s="307" t="s">
        <v>291</v>
      </c>
      <c r="B11" s="308" t="s">
        <v>50</v>
      </c>
      <c r="C11" s="309"/>
      <c r="D11" s="309"/>
      <c r="E11" s="309"/>
      <c r="F11" s="309"/>
      <c r="G11" s="309"/>
      <c r="H11" s="309"/>
      <c r="I11" s="310">
        <v>318.45999999999998</v>
      </c>
      <c r="J11" s="295"/>
      <c r="K11" s="295"/>
      <c r="L11" s="295"/>
      <c r="M11" s="295"/>
      <c r="N11" s="295"/>
      <c r="O11" s="295"/>
      <c r="P11" s="311"/>
      <c r="Q11" s="311"/>
      <c r="R11" s="311"/>
      <c r="S11" s="311"/>
      <c r="T11" s="311"/>
      <c r="U11" s="311"/>
    </row>
    <row r="12" spans="1:33" ht="37.5" x14ac:dyDescent="0.3">
      <c r="A12" s="307" t="s">
        <v>292</v>
      </c>
      <c r="B12" s="308" t="s">
        <v>50</v>
      </c>
      <c r="C12" s="309"/>
      <c r="D12" s="309"/>
      <c r="E12" s="309"/>
      <c r="F12" s="309"/>
      <c r="G12" s="309"/>
      <c r="H12" s="309"/>
      <c r="I12" s="310">
        <v>736.5</v>
      </c>
      <c r="J12" s="295"/>
      <c r="K12" s="295"/>
      <c r="L12" s="295"/>
      <c r="M12" s="295"/>
      <c r="N12" s="295"/>
      <c r="O12" s="295"/>
      <c r="P12" s="311"/>
      <c r="Q12" s="311"/>
      <c r="R12" s="311"/>
      <c r="S12" s="311"/>
      <c r="T12" s="311"/>
      <c r="U12" s="311"/>
    </row>
    <row r="13" spans="1:33" ht="18.75" x14ac:dyDescent="0.3">
      <c r="A13" s="307" t="s">
        <v>293</v>
      </c>
      <c r="B13" s="308" t="s">
        <v>50</v>
      </c>
      <c r="C13" s="309"/>
      <c r="D13" s="309"/>
      <c r="E13" s="309"/>
      <c r="F13" s="309"/>
      <c r="G13" s="309"/>
      <c r="H13" s="309"/>
      <c r="I13" s="310">
        <v>465.9</v>
      </c>
      <c r="J13" s="295"/>
      <c r="K13" s="295"/>
      <c r="L13" s="295"/>
      <c r="M13" s="295"/>
      <c r="N13" s="295"/>
      <c r="O13" s="295"/>
      <c r="P13" s="311"/>
      <c r="Q13" s="311"/>
      <c r="R13" s="311"/>
      <c r="S13" s="311"/>
      <c r="T13" s="311"/>
      <c r="U13" s="311"/>
    </row>
    <row r="14" spans="1:33" ht="18.75" x14ac:dyDescent="0.3">
      <c r="A14" s="312" t="s">
        <v>294</v>
      </c>
      <c r="B14" s="303"/>
      <c r="C14" s="309"/>
      <c r="D14" s="309"/>
      <c r="E14" s="309"/>
      <c r="F14" s="309"/>
      <c r="G14" s="309"/>
      <c r="H14" s="309"/>
      <c r="I14" s="303"/>
      <c r="J14" s="295"/>
      <c r="K14" s="295"/>
      <c r="L14" s="295"/>
      <c r="M14" s="295"/>
      <c r="N14" s="295"/>
      <c r="O14" s="295"/>
      <c r="P14" s="311"/>
      <c r="Q14" s="311"/>
      <c r="R14" s="311"/>
      <c r="S14" s="311"/>
      <c r="T14" s="311"/>
      <c r="U14" s="311"/>
    </row>
    <row r="15" spans="1:33" ht="18.75" x14ac:dyDescent="0.3">
      <c r="A15" s="307" t="s">
        <v>295</v>
      </c>
      <c r="B15" s="313" t="s">
        <v>50</v>
      </c>
      <c r="C15" s="314">
        <v>340</v>
      </c>
      <c r="D15" s="314">
        <v>533.5</v>
      </c>
      <c r="E15" s="314">
        <v>573.5</v>
      </c>
      <c r="F15" s="314">
        <v>573.5</v>
      </c>
      <c r="G15" s="314">
        <v>573.5</v>
      </c>
      <c r="H15" s="314">
        <v>573.5</v>
      </c>
      <c r="I15" s="310">
        <v>5916.25</v>
      </c>
      <c r="J15" s="315">
        <f>C15*I15</f>
        <v>2011525</v>
      </c>
      <c r="K15" s="315">
        <f>D15*I15</f>
        <v>3156319.375</v>
      </c>
      <c r="L15" s="315">
        <f>E15*I15</f>
        <v>3392969.375</v>
      </c>
      <c r="M15" s="315">
        <f>F15*I15</f>
        <v>3392969.375</v>
      </c>
      <c r="N15" s="315">
        <f>G15*I15</f>
        <v>3392969.375</v>
      </c>
      <c r="O15" s="315">
        <f>H15*I15</f>
        <v>3392969.375</v>
      </c>
      <c r="P15" s="316">
        <f>K15/J15*100</f>
        <v>156.91176470588235</v>
      </c>
      <c r="Q15" s="316">
        <f>L15/K15*100</f>
        <v>107.49765698219306</v>
      </c>
      <c r="R15" s="316">
        <f>M15/L15*100</f>
        <v>100</v>
      </c>
      <c r="S15" s="316">
        <f>N15/M15*100</f>
        <v>100</v>
      </c>
      <c r="T15" s="316">
        <f>O15/N15*100</f>
        <v>100</v>
      </c>
      <c r="U15" s="316">
        <f>O15/N15*100</f>
        <v>100</v>
      </c>
    </row>
    <row r="16" spans="1:33" ht="52.5" customHeight="1" x14ac:dyDescent="0.3">
      <c r="A16" s="307" t="s">
        <v>296</v>
      </c>
      <c r="B16" s="308" t="s">
        <v>41</v>
      </c>
      <c r="C16" s="309"/>
      <c r="D16" s="309"/>
      <c r="E16" s="309"/>
      <c r="F16" s="309"/>
      <c r="G16" s="309"/>
      <c r="H16" s="309"/>
      <c r="I16" s="310">
        <v>1345</v>
      </c>
      <c r="J16" s="295"/>
      <c r="K16" s="295"/>
      <c r="L16" s="295"/>
      <c r="M16" s="295"/>
      <c r="N16" s="295"/>
      <c r="O16" s="295"/>
      <c r="P16" s="311"/>
      <c r="Q16" s="311"/>
      <c r="R16" s="311"/>
      <c r="S16" s="311"/>
      <c r="T16" s="311"/>
      <c r="U16" s="311"/>
    </row>
    <row r="17" spans="1:21" ht="18.75" x14ac:dyDescent="0.3">
      <c r="A17" s="307" t="s">
        <v>297</v>
      </c>
      <c r="B17" s="308" t="s">
        <v>41</v>
      </c>
      <c r="C17" s="309"/>
      <c r="D17" s="309"/>
      <c r="E17" s="309"/>
      <c r="F17" s="309"/>
      <c r="G17" s="309"/>
      <c r="H17" s="309"/>
      <c r="I17" s="310">
        <v>387.45</v>
      </c>
      <c r="J17" s="295"/>
      <c r="K17" s="295"/>
      <c r="L17" s="295"/>
      <c r="M17" s="295"/>
      <c r="N17" s="295"/>
      <c r="O17" s="295"/>
      <c r="P17" s="311"/>
      <c r="Q17" s="311"/>
      <c r="R17" s="311"/>
      <c r="S17" s="311"/>
      <c r="T17" s="311"/>
      <c r="U17" s="311"/>
    </row>
    <row r="18" spans="1:21" ht="18.75" x14ac:dyDescent="0.3">
      <c r="A18" s="312" t="s">
        <v>298</v>
      </c>
      <c r="B18" s="308" t="s">
        <v>50</v>
      </c>
      <c r="C18" s="309"/>
      <c r="D18" s="309"/>
      <c r="E18" s="309"/>
      <c r="F18" s="309"/>
      <c r="G18" s="309"/>
      <c r="H18" s="309"/>
      <c r="I18" s="310">
        <v>8557.9</v>
      </c>
      <c r="J18" s="295"/>
      <c r="K18" s="295"/>
      <c r="L18" s="295"/>
      <c r="M18" s="295"/>
      <c r="N18" s="295"/>
      <c r="O18" s="295"/>
      <c r="P18" s="311"/>
      <c r="Q18" s="311"/>
      <c r="R18" s="311"/>
      <c r="S18" s="311"/>
      <c r="T18" s="311"/>
      <c r="U18" s="311"/>
    </row>
    <row r="19" spans="1:21" ht="18.75" x14ac:dyDescent="0.3">
      <c r="A19" s="307" t="s">
        <v>299</v>
      </c>
      <c r="B19" s="308" t="s">
        <v>50</v>
      </c>
      <c r="C19" s="309"/>
      <c r="D19" s="309"/>
      <c r="E19" s="309"/>
      <c r="F19" s="309"/>
      <c r="G19" s="309"/>
      <c r="H19" s="309"/>
      <c r="I19" s="310">
        <v>1939.92</v>
      </c>
      <c r="J19" s="295"/>
      <c r="K19" s="295"/>
      <c r="L19" s="295"/>
      <c r="M19" s="295"/>
      <c r="N19" s="295"/>
      <c r="O19" s="295"/>
      <c r="P19" s="311"/>
      <c r="Q19" s="311"/>
      <c r="R19" s="311"/>
      <c r="S19" s="311"/>
      <c r="T19" s="311"/>
      <c r="U19" s="311"/>
    </row>
    <row r="20" spans="1:21" ht="18.75" x14ac:dyDescent="0.3">
      <c r="A20" s="312" t="s">
        <v>300</v>
      </c>
      <c r="B20" s="303"/>
      <c r="C20" s="309"/>
      <c r="D20" s="309"/>
      <c r="E20" s="309"/>
      <c r="F20" s="309"/>
      <c r="G20" s="309"/>
      <c r="H20" s="309"/>
      <c r="I20" s="303"/>
      <c r="J20" s="295"/>
      <c r="K20" s="295"/>
      <c r="L20" s="295"/>
      <c r="M20" s="295"/>
      <c r="N20" s="295"/>
      <c r="O20" s="295"/>
      <c r="P20" s="311"/>
      <c r="Q20" s="311"/>
      <c r="R20" s="311"/>
      <c r="S20" s="311"/>
      <c r="T20" s="311"/>
      <c r="U20" s="311"/>
    </row>
    <row r="21" spans="1:21" ht="18.75" x14ac:dyDescent="0.3">
      <c r="A21" s="307" t="s">
        <v>301</v>
      </c>
      <c r="B21" s="308" t="s">
        <v>50</v>
      </c>
      <c r="C21" s="309"/>
      <c r="D21" s="309"/>
      <c r="E21" s="309"/>
      <c r="F21" s="309"/>
      <c r="G21" s="309"/>
      <c r="H21" s="309"/>
      <c r="I21" s="310">
        <v>2263.3000000000002</v>
      </c>
      <c r="J21" s="295"/>
      <c r="K21" s="295"/>
      <c r="L21" s="295"/>
      <c r="M21" s="295"/>
      <c r="N21" s="295"/>
      <c r="O21" s="295"/>
      <c r="P21" s="311"/>
      <c r="Q21" s="311"/>
      <c r="R21" s="311"/>
      <c r="S21" s="311"/>
      <c r="T21" s="311"/>
      <c r="U21" s="311"/>
    </row>
    <row r="22" spans="1:21" ht="18.75" x14ac:dyDescent="0.3">
      <c r="A22" s="307" t="s">
        <v>302</v>
      </c>
      <c r="B22" s="308" t="s">
        <v>50</v>
      </c>
      <c r="C22" s="309"/>
      <c r="D22" s="309"/>
      <c r="E22" s="309"/>
      <c r="F22" s="309"/>
      <c r="G22" s="309"/>
      <c r="H22" s="309"/>
      <c r="I22" s="310">
        <v>2263.3000000000002</v>
      </c>
      <c r="J22" s="295"/>
      <c r="K22" s="295"/>
      <c r="L22" s="295"/>
      <c r="M22" s="295"/>
      <c r="N22" s="295"/>
      <c r="O22" s="295"/>
      <c r="P22" s="311"/>
      <c r="Q22" s="311"/>
      <c r="R22" s="311"/>
      <c r="S22" s="311"/>
      <c r="T22" s="311"/>
      <c r="U22" s="311"/>
    </row>
    <row r="23" spans="1:21" ht="18.75" x14ac:dyDescent="0.3">
      <c r="A23" s="307" t="s">
        <v>603</v>
      </c>
      <c r="B23" s="317" t="s">
        <v>605</v>
      </c>
      <c r="C23" s="318"/>
      <c r="D23" s="318"/>
      <c r="E23" s="318"/>
      <c r="F23" s="318"/>
      <c r="G23" s="318"/>
      <c r="H23" s="318"/>
      <c r="I23" s="319">
        <v>26.34</v>
      </c>
      <c r="J23" s="320"/>
      <c r="K23" s="320"/>
      <c r="L23" s="320"/>
      <c r="M23" s="320"/>
      <c r="N23" s="320"/>
      <c r="O23" s="320"/>
      <c r="P23" s="303"/>
      <c r="Q23" s="303"/>
      <c r="R23" s="303"/>
      <c r="S23" s="303"/>
      <c r="T23" s="303"/>
      <c r="U23" s="303"/>
    </row>
    <row r="24" spans="1:21" ht="18.75" x14ac:dyDescent="0.3">
      <c r="A24" s="307" t="s">
        <v>604</v>
      </c>
      <c r="B24" s="317" t="s">
        <v>605</v>
      </c>
      <c r="C24" s="318"/>
      <c r="D24" s="318"/>
      <c r="E24" s="318"/>
      <c r="F24" s="318"/>
      <c r="G24" s="318"/>
      <c r="H24" s="318"/>
      <c r="I24" s="319">
        <v>829.66</v>
      </c>
      <c r="J24" s="320"/>
      <c r="K24" s="320"/>
      <c r="L24" s="320"/>
      <c r="M24" s="320"/>
      <c r="N24" s="320"/>
      <c r="O24" s="320"/>
      <c r="P24" s="303"/>
      <c r="Q24" s="303"/>
      <c r="R24" s="303"/>
      <c r="S24" s="303"/>
      <c r="T24" s="303"/>
      <c r="U24" s="303"/>
    </row>
    <row r="25" spans="1:21" ht="18.75" x14ac:dyDescent="0.3">
      <c r="A25" s="321" t="s">
        <v>303</v>
      </c>
      <c r="B25" s="303"/>
      <c r="C25" s="318"/>
      <c r="D25" s="318"/>
      <c r="E25" s="318"/>
      <c r="F25" s="318"/>
      <c r="G25" s="318"/>
      <c r="H25" s="318"/>
      <c r="I25" s="303"/>
      <c r="J25" s="320"/>
      <c r="K25" s="320"/>
      <c r="L25" s="320"/>
      <c r="M25" s="320"/>
      <c r="N25" s="320"/>
      <c r="O25" s="320"/>
      <c r="P25" s="303"/>
      <c r="Q25" s="303"/>
      <c r="R25" s="303"/>
      <c r="S25" s="303"/>
      <c r="T25" s="303"/>
      <c r="U25" s="303"/>
    </row>
    <row r="26" spans="1:21" ht="37.5" x14ac:dyDescent="0.3">
      <c r="A26" s="322" t="s">
        <v>304</v>
      </c>
      <c r="B26" s="317" t="s">
        <v>50</v>
      </c>
      <c r="C26" s="318"/>
      <c r="D26" s="318"/>
      <c r="E26" s="318"/>
      <c r="F26" s="318"/>
      <c r="G26" s="318"/>
      <c r="H26" s="318"/>
      <c r="I26" s="319">
        <v>2280</v>
      </c>
      <c r="J26" s="320"/>
      <c r="K26" s="320"/>
      <c r="L26" s="320"/>
      <c r="M26" s="320"/>
      <c r="N26" s="320"/>
      <c r="O26" s="320"/>
      <c r="P26" s="303"/>
      <c r="Q26" s="303"/>
      <c r="R26" s="303"/>
      <c r="S26" s="303"/>
      <c r="T26" s="303"/>
      <c r="U26" s="303"/>
    </row>
    <row r="27" spans="1:21" ht="18.75" x14ac:dyDescent="0.3">
      <c r="A27" s="322" t="s">
        <v>305</v>
      </c>
      <c r="B27" s="317" t="s">
        <v>50</v>
      </c>
      <c r="C27" s="318"/>
      <c r="D27" s="318"/>
      <c r="E27" s="318"/>
      <c r="F27" s="318"/>
      <c r="G27" s="318"/>
      <c r="H27" s="318"/>
      <c r="I27" s="319">
        <v>394.43</v>
      </c>
      <c r="J27" s="320"/>
      <c r="K27" s="320"/>
      <c r="L27" s="320"/>
      <c r="M27" s="320"/>
      <c r="N27" s="320"/>
      <c r="O27" s="320"/>
      <c r="P27" s="303"/>
      <c r="Q27" s="303"/>
      <c r="R27" s="303"/>
      <c r="S27" s="303"/>
      <c r="T27" s="303"/>
      <c r="U27" s="303"/>
    </row>
    <row r="28" spans="1:21" ht="18.75" x14ac:dyDescent="0.3">
      <c r="A28" s="322" t="s">
        <v>306</v>
      </c>
      <c r="B28" s="317" t="s">
        <v>50</v>
      </c>
      <c r="C28" s="318"/>
      <c r="D28" s="318"/>
      <c r="E28" s="318"/>
      <c r="F28" s="318"/>
      <c r="G28" s="318"/>
      <c r="H28" s="318"/>
      <c r="I28" s="319">
        <v>104.07</v>
      </c>
      <c r="J28" s="320"/>
      <c r="K28" s="320"/>
      <c r="L28" s="320"/>
      <c r="M28" s="320"/>
      <c r="N28" s="320"/>
      <c r="O28" s="320"/>
      <c r="P28" s="303"/>
      <c r="Q28" s="303"/>
      <c r="R28" s="303"/>
      <c r="S28" s="303"/>
      <c r="T28" s="303"/>
      <c r="U28" s="303"/>
    </row>
    <row r="29" spans="1:21" ht="18.75" x14ac:dyDescent="0.3">
      <c r="A29" s="322" t="s">
        <v>307</v>
      </c>
      <c r="B29" s="317" t="s">
        <v>42</v>
      </c>
      <c r="C29" s="318"/>
      <c r="D29" s="318"/>
      <c r="E29" s="318"/>
      <c r="F29" s="318"/>
      <c r="G29" s="318"/>
      <c r="H29" s="318"/>
      <c r="I29" s="319">
        <v>245.95</v>
      </c>
      <c r="J29" s="320"/>
      <c r="K29" s="320"/>
      <c r="L29" s="320"/>
      <c r="M29" s="320"/>
      <c r="N29" s="320"/>
      <c r="O29" s="320"/>
      <c r="P29" s="303"/>
      <c r="Q29" s="303"/>
      <c r="R29" s="303"/>
      <c r="S29" s="303"/>
      <c r="T29" s="303"/>
      <c r="U29" s="303"/>
    </row>
    <row r="30" spans="1:21" ht="18.75" x14ac:dyDescent="0.3">
      <c r="A30" s="322" t="s">
        <v>308</v>
      </c>
      <c r="B30" s="317" t="s">
        <v>42</v>
      </c>
      <c r="C30" s="318"/>
      <c r="D30" s="318"/>
      <c r="E30" s="318"/>
      <c r="F30" s="318"/>
      <c r="G30" s="318"/>
      <c r="H30" s="318"/>
      <c r="I30" s="319">
        <v>77.53</v>
      </c>
      <c r="J30" s="320"/>
      <c r="K30" s="320"/>
      <c r="L30" s="320"/>
      <c r="M30" s="320"/>
      <c r="N30" s="320"/>
      <c r="O30" s="320"/>
      <c r="P30" s="303"/>
      <c r="Q30" s="303"/>
      <c r="R30" s="303"/>
      <c r="S30" s="303"/>
      <c r="T30" s="303"/>
      <c r="U30" s="303"/>
    </row>
    <row r="31" spans="1:21" ht="18.75" x14ac:dyDescent="0.3">
      <c r="A31" s="322" t="s">
        <v>309</v>
      </c>
      <c r="B31" s="317" t="s">
        <v>42</v>
      </c>
      <c r="C31" s="318"/>
      <c r="D31" s="318"/>
      <c r="E31" s="318"/>
      <c r="F31" s="318"/>
      <c r="G31" s="318"/>
      <c r="H31" s="318"/>
      <c r="I31" s="319">
        <v>324.39999999999998</v>
      </c>
      <c r="J31" s="320"/>
      <c r="K31" s="320"/>
      <c r="L31" s="320"/>
      <c r="M31" s="320"/>
      <c r="N31" s="320"/>
      <c r="O31" s="320"/>
      <c r="P31" s="303"/>
      <c r="Q31" s="303"/>
      <c r="R31" s="303"/>
      <c r="S31" s="303"/>
      <c r="T31" s="303"/>
      <c r="U31" s="303"/>
    </row>
    <row r="32" spans="1:21" ht="18.75" x14ac:dyDescent="0.3">
      <c r="A32" s="322" t="s">
        <v>310</v>
      </c>
      <c r="B32" s="317" t="s">
        <v>42</v>
      </c>
      <c r="C32" s="318"/>
      <c r="D32" s="318"/>
      <c r="E32" s="318"/>
      <c r="F32" s="318"/>
      <c r="G32" s="318"/>
      <c r="H32" s="318"/>
      <c r="I32" s="319">
        <v>301.42</v>
      </c>
      <c r="J32" s="320"/>
      <c r="K32" s="320"/>
      <c r="L32" s="320"/>
      <c r="M32" s="320"/>
      <c r="N32" s="320"/>
      <c r="O32" s="320"/>
      <c r="P32" s="303"/>
      <c r="Q32" s="303"/>
      <c r="R32" s="303"/>
      <c r="S32" s="303"/>
      <c r="T32" s="303"/>
      <c r="U32" s="303"/>
    </row>
    <row r="33" spans="1:21" ht="18.75" x14ac:dyDescent="0.3">
      <c r="A33" s="322" t="s">
        <v>311</v>
      </c>
      <c r="B33" s="317" t="s">
        <v>42</v>
      </c>
      <c r="C33" s="318"/>
      <c r="D33" s="318"/>
      <c r="E33" s="318"/>
      <c r="F33" s="318"/>
      <c r="G33" s="318"/>
      <c r="H33" s="318"/>
      <c r="I33" s="319">
        <v>222.7</v>
      </c>
      <c r="J33" s="320"/>
      <c r="K33" s="320"/>
      <c r="L33" s="320"/>
      <c r="M33" s="320"/>
      <c r="N33" s="320"/>
      <c r="O33" s="320"/>
      <c r="P33" s="303"/>
      <c r="Q33" s="303"/>
      <c r="R33" s="303"/>
      <c r="S33" s="303"/>
      <c r="T33" s="303"/>
      <c r="U33" s="303"/>
    </row>
    <row r="34" spans="1:21" ht="18.75" x14ac:dyDescent="0.3">
      <c r="A34" s="322" t="s">
        <v>312</v>
      </c>
      <c r="B34" s="317" t="s">
        <v>42</v>
      </c>
      <c r="C34" s="318"/>
      <c r="D34" s="318"/>
      <c r="E34" s="318"/>
      <c r="F34" s="318"/>
      <c r="G34" s="318"/>
      <c r="H34" s="318"/>
      <c r="I34" s="319">
        <v>168.3</v>
      </c>
      <c r="J34" s="320"/>
      <c r="K34" s="320"/>
      <c r="L34" s="320"/>
      <c r="M34" s="320"/>
      <c r="N34" s="320"/>
      <c r="O34" s="320"/>
      <c r="P34" s="303"/>
      <c r="Q34" s="303"/>
      <c r="R34" s="303"/>
      <c r="S34" s="303"/>
      <c r="T34" s="303"/>
      <c r="U34" s="303"/>
    </row>
    <row r="35" spans="1:21" ht="18.75" x14ac:dyDescent="0.3">
      <c r="A35" s="322" t="s">
        <v>313</v>
      </c>
      <c r="B35" s="317" t="s">
        <v>50</v>
      </c>
      <c r="C35" s="318"/>
      <c r="D35" s="318"/>
      <c r="E35" s="318"/>
      <c r="F35" s="318"/>
      <c r="G35" s="318"/>
      <c r="H35" s="318"/>
      <c r="I35" s="319">
        <v>186.48</v>
      </c>
      <c r="J35" s="320"/>
      <c r="K35" s="320"/>
      <c r="L35" s="320"/>
      <c r="M35" s="320"/>
      <c r="N35" s="320"/>
      <c r="O35" s="320"/>
      <c r="P35" s="303"/>
      <c r="Q35" s="303"/>
      <c r="R35" s="303"/>
      <c r="S35" s="303"/>
      <c r="T35" s="303"/>
      <c r="U35" s="303"/>
    </row>
    <row r="36" spans="1:21" ht="18.75" x14ac:dyDescent="0.3">
      <c r="A36" s="322" t="s">
        <v>314</v>
      </c>
      <c r="B36" s="317" t="s">
        <v>43</v>
      </c>
      <c r="C36" s="318"/>
      <c r="D36" s="318"/>
      <c r="E36" s="318"/>
      <c r="F36" s="318"/>
      <c r="G36" s="318"/>
      <c r="H36" s="318"/>
      <c r="I36" s="319">
        <v>1</v>
      </c>
      <c r="J36" s="320"/>
      <c r="K36" s="320"/>
      <c r="L36" s="320"/>
      <c r="M36" s="320"/>
      <c r="N36" s="320"/>
      <c r="O36" s="320"/>
      <c r="P36" s="303"/>
      <c r="Q36" s="303"/>
      <c r="R36" s="303"/>
      <c r="S36" s="303"/>
      <c r="T36" s="303"/>
      <c r="U36" s="303"/>
    </row>
    <row r="37" spans="1:21" ht="18.75" x14ac:dyDescent="0.3">
      <c r="A37" s="322" t="s">
        <v>315</v>
      </c>
      <c r="B37" s="317" t="s">
        <v>43</v>
      </c>
      <c r="C37" s="318"/>
      <c r="D37" s="318"/>
      <c r="E37" s="318"/>
      <c r="F37" s="318"/>
      <c r="G37" s="318"/>
      <c r="H37" s="318"/>
      <c r="I37" s="319">
        <v>0.34</v>
      </c>
      <c r="J37" s="320"/>
      <c r="K37" s="320"/>
      <c r="L37" s="320"/>
      <c r="M37" s="320"/>
      <c r="N37" s="320"/>
      <c r="O37" s="320"/>
      <c r="P37" s="303"/>
      <c r="Q37" s="303"/>
      <c r="R37" s="303"/>
      <c r="S37" s="303"/>
      <c r="T37" s="303"/>
      <c r="U37" s="303"/>
    </row>
    <row r="38" spans="1:21" ht="18.75" x14ac:dyDescent="0.3">
      <c r="A38" s="323" t="s">
        <v>44</v>
      </c>
      <c r="B38" s="324" t="s">
        <v>73</v>
      </c>
      <c r="C38" s="325"/>
      <c r="D38" s="325"/>
      <c r="E38" s="325"/>
      <c r="F38" s="325"/>
      <c r="G38" s="325" t="s">
        <v>73</v>
      </c>
      <c r="H38" s="325"/>
      <c r="I38" s="326" t="s">
        <v>73</v>
      </c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</row>
    <row r="39" spans="1:21" ht="18.75" x14ac:dyDescent="0.2">
      <c r="A39" s="393" t="s">
        <v>588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5"/>
    </row>
    <row r="40" spans="1:21" ht="52.5" customHeight="1" x14ac:dyDescent="0.3">
      <c r="A40" s="328" t="s">
        <v>319</v>
      </c>
      <c r="B40" s="329"/>
      <c r="C40" s="330"/>
      <c r="D40" s="325"/>
      <c r="E40" s="325"/>
      <c r="F40" s="325"/>
      <c r="G40" s="325"/>
      <c r="H40" s="325"/>
      <c r="I40" s="331"/>
      <c r="J40" s="327"/>
      <c r="K40" s="327"/>
      <c r="L40" s="327"/>
      <c r="M40" s="327"/>
      <c r="N40" s="327"/>
      <c r="O40" s="327"/>
      <c r="P40" s="331"/>
      <c r="Q40" s="331"/>
      <c r="R40" s="331"/>
      <c r="S40" s="331"/>
      <c r="T40" s="332"/>
      <c r="U40" s="333"/>
    </row>
    <row r="41" spans="1:21" ht="37.5" x14ac:dyDescent="0.3">
      <c r="A41" s="334" t="s">
        <v>320</v>
      </c>
      <c r="B41" s="335" t="s">
        <v>43</v>
      </c>
      <c r="C41" s="304"/>
      <c r="D41" s="304"/>
      <c r="E41" s="304"/>
      <c r="F41" s="304"/>
      <c r="G41" s="304"/>
      <c r="H41" s="304"/>
      <c r="I41" s="336">
        <v>127.61</v>
      </c>
      <c r="J41" s="305"/>
      <c r="K41" s="305"/>
      <c r="L41" s="305"/>
      <c r="M41" s="305"/>
      <c r="N41" s="305"/>
      <c r="O41" s="305"/>
      <c r="P41" s="306"/>
      <c r="Q41" s="306"/>
      <c r="R41" s="306"/>
      <c r="S41" s="306"/>
      <c r="T41" s="306"/>
      <c r="U41" s="306"/>
    </row>
    <row r="42" spans="1:21" ht="37.5" x14ac:dyDescent="0.3">
      <c r="A42" s="307" t="s">
        <v>321</v>
      </c>
      <c r="B42" s="308" t="s">
        <v>43</v>
      </c>
      <c r="C42" s="309"/>
      <c r="D42" s="309"/>
      <c r="E42" s="309"/>
      <c r="F42" s="309"/>
      <c r="G42" s="309"/>
      <c r="H42" s="309"/>
      <c r="I42" s="310">
        <v>156.41</v>
      </c>
      <c r="J42" s="295"/>
      <c r="K42" s="295"/>
      <c r="L42" s="295"/>
      <c r="M42" s="295"/>
      <c r="N42" s="295"/>
      <c r="O42" s="295"/>
      <c r="P42" s="311"/>
      <c r="Q42" s="311"/>
      <c r="R42" s="311"/>
      <c r="S42" s="311"/>
      <c r="T42" s="311"/>
      <c r="U42" s="311"/>
    </row>
    <row r="43" spans="1:21" ht="37.5" x14ac:dyDescent="0.3">
      <c r="A43" s="307" t="s">
        <v>322</v>
      </c>
      <c r="B43" s="308" t="s">
        <v>43</v>
      </c>
      <c r="C43" s="309"/>
      <c r="D43" s="309"/>
      <c r="E43" s="309"/>
      <c r="F43" s="309"/>
      <c r="G43" s="309"/>
      <c r="H43" s="309"/>
      <c r="I43" s="310">
        <v>91.18</v>
      </c>
      <c r="J43" s="295"/>
      <c r="K43" s="295"/>
      <c r="L43" s="295"/>
      <c r="M43" s="295"/>
      <c r="N43" s="295"/>
      <c r="O43" s="295"/>
      <c r="P43" s="311"/>
      <c r="Q43" s="311"/>
      <c r="R43" s="311"/>
      <c r="S43" s="311"/>
      <c r="T43" s="311"/>
      <c r="U43" s="311"/>
    </row>
    <row r="44" spans="1:21" ht="75" x14ac:dyDescent="0.3">
      <c r="A44" s="307" t="s">
        <v>323</v>
      </c>
      <c r="B44" s="308" t="s">
        <v>43</v>
      </c>
      <c r="C44" s="309"/>
      <c r="D44" s="309"/>
      <c r="E44" s="309"/>
      <c r="F44" s="309"/>
      <c r="G44" s="309"/>
      <c r="H44" s="309"/>
      <c r="I44" s="310">
        <v>85.36</v>
      </c>
      <c r="J44" s="295"/>
      <c r="K44" s="295"/>
      <c r="L44" s="295"/>
      <c r="M44" s="295"/>
      <c r="N44" s="295"/>
      <c r="O44" s="295"/>
      <c r="P44" s="311"/>
      <c r="Q44" s="311"/>
      <c r="R44" s="311"/>
      <c r="S44" s="311"/>
      <c r="T44" s="311"/>
      <c r="U44" s="311"/>
    </row>
    <row r="45" spans="1:21" ht="37.5" x14ac:dyDescent="0.3">
      <c r="A45" s="307" t="s">
        <v>324</v>
      </c>
      <c r="B45" s="308" t="s">
        <v>43</v>
      </c>
      <c r="C45" s="309"/>
      <c r="D45" s="309"/>
      <c r="E45" s="309"/>
      <c r="F45" s="309"/>
      <c r="G45" s="309"/>
      <c r="H45" s="309"/>
      <c r="I45" s="310">
        <v>114.67</v>
      </c>
      <c r="J45" s="295"/>
      <c r="K45" s="295"/>
      <c r="L45" s="295"/>
      <c r="M45" s="295"/>
      <c r="N45" s="295"/>
      <c r="O45" s="295"/>
      <c r="P45" s="311"/>
      <c r="Q45" s="311"/>
      <c r="R45" s="311"/>
      <c r="S45" s="311"/>
      <c r="T45" s="311"/>
      <c r="U45" s="311"/>
    </row>
    <row r="46" spans="1:21" ht="37.5" x14ac:dyDescent="0.3">
      <c r="A46" s="307" t="s">
        <v>325</v>
      </c>
      <c r="B46" s="308" t="s">
        <v>43</v>
      </c>
      <c r="C46" s="309"/>
      <c r="D46" s="309"/>
      <c r="E46" s="309"/>
      <c r="F46" s="309"/>
      <c r="G46" s="309"/>
      <c r="H46" s="309"/>
      <c r="I46" s="310">
        <v>91.18</v>
      </c>
      <c r="J46" s="295"/>
      <c r="K46" s="295"/>
      <c r="L46" s="295"/>
      <c r="M46" s="295"/>
      <c r="N46" s="295"/>
      <c r="O46" s="295"/>
      <c r="P46" s="311"/>
      <c r="Q46" s="311"/>
      <c r="R46" s="311"/>
      <c r="S46" s="311"/>
      <c r="T46" s="311"/>
      <c r="U46" s="311"/>
    </row>
    <row r="47" spans="1:21" ht="37.5" x14ac:dyDescent="0.3">
      <c r="A47" s="307" t="s">
        <v>326</v>
      </c>
      <c r="B47" s="308" t="s">
        <v>43</v>
      </c>
      <c r="C47" s="309"/>
      <c r="D47" s="309"/>
      <c r="E47" s="309"/>
      <c r="F47" s="309"/>
      <c r="G47" s="309"/>
      <c r="H47" s="309"/>
      <c r="I47" s="310">
        <v>126.54</v>
      </c>
      <c r="J47" s="295"/>
      <c r="K47" s="295"/>
      <c r="L47" s="295"/>
      <c r="M47" s="295"/>
      <c r="N47" s="295"/>
      <c r="O47" s="295"/>
      <c r="P47" s="311"/>
      <c r="Q47" s="311"/>
      <c r="R47" s="311"/>
      <c r="S47" s="311"/>
      <c r="T47" s="311"/>
      <c r="U47" s="311"/>
    </row>
    <row r="48" spans="1:21" ht="18.75" x14ac:dyDescent="0.3">
      <c r="A48" s="307" t="s">
        <v>327</v>
      </c>
      <c r="B48" s="308" t="s">
        <v>43</v>
      </c>
      <c r="C48" s="309"/>
      <c r="D48" s="309"/>
      <c r="E48" s="309"/>
      <c r="F48" s="309"/>
      <c r="G48" s="309"/>
      <c r="H48" s="309"/>
      <c r="I48" s="310">
        <v>23.56</v>
      </c>
      <c r="J48" s="295"/>
      <c r="K48" s="295"/>
      <c r="L48" s="295"/>
      <c r="M48" s="295"/>
      <c r="N48" s="295"/>
      <c r="O48" s="295"/>
      <c r="P48" s="311"/>
      <c r="Q48" s="311"/>
      <c r="R48" s="311"/>
      <c r="S48" s="311"/>
      <c r="T48" s="311"/>
      <c r="U48" s="311"/>
    </row>
    <row r="49" spans="1:21" ht="18.75" x14ac:dyDescent="0.3">
      <c r="A49" s="307" t="s">
        <v>328</v>
      </c>
      <c r="B49" s="308" t="s">
        <v>43</v>
      </c>
      <c r="C49" s="309"/>
      <c r="D49" s="309"/>
      <c r="E49" s="309"/>
      <c r="F49" s="309"/>
      <c r="G49" s="309"/>
      <c r="H49" s="309"/>
      <c r="I49" s="310">
        <v>75.790000000000006</v>
      </c>
      <c r="J49" s="295"/>
      <c r="K49" s="295"/>
      <c r="L49" s="295"/>
      <c r="M49" s="295"/>
      <c r="N49" s="295"/>
      <c r="O49" s="295"/>
      <c r="P49" s="311"/>
      <c r="Q49" s="311"/>
      <c r="R49" s="311"/>
      <c r="S49" s="311"/>
      <c r="T49" s="311"/>
      <c r="U49" s="311"/>
    </row>
    <row r="50" spans="1:21" ht="37.5" x14ac:dyDescent="0.3">
      <c r="A50" s="307" t="s">
        <v>329</v>
      </c>
      <c r="B50" s="308" t="s">
        <v>43</v>
      </c>
      <c r="C50" s="309"/>
      <c r="D50" s="309"/>
      <c r="E50" s="309"/>
      <c r="F50" s="309"/>
      <c r="G50" s="309"/>
      <c r="H50" s="309"/>
      <c r="I50" s="310">
        <v>74.56</v>
      </c>
      <c r="J50" s="295"/>
      <c r="K50" s="295"/>
      <c r="L50" s="295"/>
      <c r="M50" s="295"/>
      <c r="N50" s="295"/>
      <c r="O50" s="295"/>
      <c r="P50" s="311"/>
      <c r="Q50" s="311"/>
      <c r="R50" s="311"/>
      <c r="S50" s="311"/>
      <c r="T50" s="311"/>
      <c r="U50" s="311"/>
    </row>
    <row r="51" spans="1:21" ht="22.5" customHeight="1" x14ac:dyDescent="0.3">
      <c r="A51" s="307" t="s">
        <v>330</v>
      </c>
      <c r="B51" s="337" t="s">
        <v>43</v>
      </c>
      <c r="C51" s="309"/>
      <c r="D51" s="309"/>
      <c r="E51" s="309"/>
      <c r="F51" s="309"/>
      <c r="G51" s="309"/>
      <c r="H51" s="309"/>
      <c r="I51" s="310">
        <v>46.58</v>
      </c>
      <c r="J51" s="295"/>
      <c r="K51" s="295"/>
      <c r="L51" s="295"/>
      <c r="M51" s="295"/>
      <c r="N51" s="295"/>
      <c r="O51" s="295"/>
      <c r="P51" s="311"/>
      <c r="Q51" s="311"/>
      <c r="R51" s="311"/>
      <c r="S51" s="311"/>
      <c r="T51" s="311"/>
      <c r="U51" s="311"/>
    </row>
    <row r="52" spans="1:21" ht="37.5" x14ac:dyDescent="0.3">
      <c r="A52" s="307" t="s">
        <v>331</v>
      </c>
      <c r="B52" s="313" t="s">
        <v>43</v>
      </c>
      <c r="C52" s="309"/>
      <c r="D52" s="309"/>
      <c r="E52" s="309"/>
      <c r="F52" s="309"/>
      <c r="G52" s="309"/>
      <c r="H52" s="309"/>
      <c r="I52" s="310">
        <v>196.3</v>
      </c>
      <c r="J52" s="295"/>
      <c r="K52" s="295"/>
      <c r="L52" s="295"/>
      <c r="M52" s="295"/>
      <c r="N52" s="295"/>
      <c r="O52" s="295"/>
      <c r="P52" s="311"/>
      <c r="Q52" s="311"/>
      <c r="R52" s="311"/>
      <c r="S52" s="311"/>
      <c r="T52" s="311"/>
      <c r="U52" s="311"/>
    </row>
    <row r="53" spans="1:21" ht="25.5" customHeight="1" x14ac:dyDescent="0.3">
      <c r="A53" s="307" t="s">
        <v>332</v>
      </c>
      <c r="B53" s="313" t="s">
        <v>43</v>
      </c>
      <c r="C53" s="309"/>
      <c r="D53" s="309"/>
      <c r="E53" s="309"/>
      <c r="F53" s="309"/>
      <c r="G53" s="309"/>
      <c r="H53" s="309"/>
      <c r="I53" s="310">
        <v>268</v>
      </c>
      <c r="J53" s="295"/>
      <c r="K53" s="295"/>
      <c r="L53" s="295"/>
      <c r="M53" s="295"/>
      <c r="N53" s="295"/>
      <c r="O53" s="295"/>
      <c r="P53" s="311"/>
      <c r="Q53" s="311"/>
      <c r="R53" s="311"/>
      <c r="S53" s="311"/>
      <c r="T53" s="311"/>
      <c r="U53" s="311"/>
    </row>
    <row r="54" spans="1:21" ht="28.5" customHeight="1" x14ac:dyDescent="0.3">
      <c r="A54" s="307" t="s">
        <v>333</v>
      </c>
      <c r="B54" s="313" t="s">
        <v>43</v>
      </c>
      <c r="C54" s="309"/>
      <c r="D54" s="309"/>
      <c r="E54" s="309"/>
      <c r="F54" s="309"/>
      <c r="G54" s="309"/>
      <c r="H54" s="309"/>
      <c r="I54" s="310">
        <v>220.7</v>
      </c>
      <c r="J54" s="295"/>
      <c r="K54" s="295"/>
      <c r="L54" s="295"/>
      <c r="M54" s="295"/>
      <c r="N54" s="295"/>
      <c r="O54" s="295"/>
      <c r="P54" s="311"/>
      <c r="Q54" s="311"/>
      <c r="R54" s="311"/>
      <c r="S54" s="311"/>
      <c r="T54" s="311"/>
      <c r="U54" s="311"/>
    </row>
    <row r="55" spans="1:21" ht="18.75" x14ac:dyDescent="0.3">
      <c r="A55" s="307" t="s">
        <v>334</v>
      </c>
      <c r="B55" s="308" t="s">
        <v>43</v>
      </c>
      <c r="C55" s="309"/>
      <c r="D55" s="309"/>
      <c r="E55" s="309"/>
      <c r="F55" s="309"/>
      <c r="G55" s="309"/>
      <c r="H55" s="309"/>
      <c r="I55" s="310">
        <v>155.75</v>
      </c>
      <c r="J55" s="295"/>
      <c r="K55" s="295"/>
      <c r="L55" s="295"/>
      <c r="M55" s="295"/>
      <c r="N55" s="295"/>
      <c r="O55" s="295"/>
      <c r="P55" s="311"/>
      <c r="Q55" s="311"/>
      <c r="R55" s="311"/>
      <c r="S55" s="311"/>
      <c r="T55" s="311"/>
      <c r="U55" s="311"/>
    </row>
    <row r="56" spans="1:21" ht="18.75" x14ac:dyDescent="0.3">
      <c r="A56" s="307" t="s">
        <v>335</v>
      </c>
      <c r="B56" s="308" t="s">
        <v>43</v>
      </c>
      <c r="C56" s="309"/>
      <c r="D56" s="309"/>
      <c r="E56" s="309"/>
      <c r="F56" s="309"/>
      <c r="G56" s="309"/>
      <c r="H56" s="309"/>
      <c r="I56" s="310">
        <v>53.63</v>
      </c>
      <c r="J56" s="295"/>
      <c r="K56" s="295"/>
      <c r="L56" s="295"/>
      <c r="M56" s="295"/>
      <c r="N56" s="295"/>
      <c r="O56" s="295"/>
      <c r="P56" s="311"/>
      <c r="Q56" s="311"/>
      <c r="R56" s="311"/>
      <c r="S56" s="311"/>
      <c r="T56" s="311"/>
      <c r="U56" s="311"/>
    </row>
    <row r="57" spans="1:21" ht="18.75" x14ac:dyDescent="0.3">
      <c r="A57" s="307" t="s">
        <v>336</v>
      </c>
      <c r="B57" s="308" t="s">
        <v>43</v>
      </c>
      <c r="C57" s="309"/>
      <c r="D57" s="309"/>
      <c r="E57" s="309"/>
      <c r="F57" s="309"/>
      <c r="G57" s="309"/>
      <c r="H57" s="309"/>
      <c r="I57" s="310">
        <v>180.15</v>
      </c>
      <c r="J57" s="295"/>
      <c r="K57" s="295"/>
      <c r="L57" s="295"/>
      <c r="M57" s="295"/>
      <c r="N57" s="295"/>
      <c r="O57" s="295"/>
      <c r="P57" s="311"/>
      <c r="Q57" s="311"/>
      <c r="R57" s="311"/>
      <c r="S57" s="311"/>
      <c r="T57" s="311"/>
      <c r="U57" s="311"/>
    </row>
    <row r="58" spans="1:21" ht="18.75" x14ac:dyDescent="0.3">
      <c r="A58" s="307" t="s">
        <v>337</v>
      </c>
      <c r="B58" s="308" t="s">
        <v>43</v>
      </c>
      <c r="C58" s="309"/>
      <c r="D58" s="309"/>
      <c r="E58" s="309"/>
      <c r="F58" s="309"/>
      <c r="G58" s="309"/>
      <c r="H58" s="309"/>
      <c r="I58" s="310">
        <v>164.23</v>
      </c>
      <c r="J58" s="295"/>
      <c r="K58" s="295"/>
      <c r="L58" s="295"/>
      <c r="M58" s="295"/>
      <c r="N58" s="295"/>
      <c r="O58" s="295"/>
      <c r="P58" s="311"/>
      <c r="Q58" s="311"/>
      <c r="R58" s="311"/>
      <c r="S58" s="311"/>
      <c r="T58" s="311"/>
      <c r="U58" s="311"/>
    </row>
    <row r="59" spans="1:21" ht="18.75" x14ac:dyDescent="0.3">
      <c r="A59" s="307" t="s">
        <v>338</v>
      </c>
      <c r="B59" s="308" t="s">
        <v>43</v>
      </c>
      <c r="C59" s="309"/>
      <c r="D59" s="309"/>
      <c r="E59" s="309"/>
      <c r="F59" s="309"/>
      <c r="G59" s="309"/>
      <c r="H59" s="309"/>
      <c r="I59" s="310">
        <v>104.62</v>
      </c>
      <c r="J59" s="295"/>
      <c r="K59" s="295"/>
      <c r="L59" s="295"/>
      <c r="M59" s="295"/>
      <c r="N59" s="295"/>
      <c r="O59" s="295"/>
      <c r="P59" s="311"/>
      <c r="Q59" s="311"/>
      <c r="R59" s="311"/>
      <c r="S59" s="311"/>
      <c r="T59" s="311"/>
      <c r="U59" s="311"/>
    </row>
    <row r="60" spans="1:21" ht="37.5" x14ac:dyDescent="0.3">
      <c r="A60" s="307" t="s">
        <v>339</v>
      </c>
      <c r="B60" s="308" t="s">
        <v>43</v>
      </c>
      <c r="C60" s="309"/>
      <c r="D60" s="309"/>
      <c r="E60" s="309"/>
      <c r="F60" s="309"/>
      <c r="G60" s="309"/>
      <c r="H60" s="309"/>
      <c r="I60" s="310">
        <v>106.36</v>
      </c>
      <c r="J60" s="295"/>
      <c r="K60" s="295"/>
      <c r="L60" s="295"/>
      <c r="M60" s="295"/>
      <c r="N60" s="295"/>
      <c r="O60" s="295"/>
      <c r="P60" s="311"/>
      <c r="Q60" s="311"/>
      <c r="R60" s="311"/>
      <c r="S60" s="311"/>
      <c r="T60" s="311"/>
      <c r="U60" s="311"/>
    </row>
    <row r="61" spans="1:21" ht="37.5" x14ac:dyDescent="0.3">
      <c r="A61" s="307" t="s">
        <v>340</v>
      </c>
      <c r="B61" s="308" t="s">
        <v>43</v>
      </c>
      <c r="C61" s="309"/>
      <c r="D61" s="309"/>
      <c r="E61" s="309"/>
      <c r="F61" s="309"/>
      <c r="G61" s="309"/>
      <c r="H61" s="309"/>
      <c r="I61" s="310">
        <v>2.67</v>
      </c>
      <c r="J61" s="295"/>
      <c r="K61" s="295"/>
      <c r="L61" s="295"/>
      <c r="M61" s="295"/>
      <c r="N61" s="295"/>
      <c r="O61" s="295"/>
      <c r="P61" s="311"/>
      <c r="Q61" s="311"/>
      <c r="R61" s="311"/>
      <c r="S61" s="311"/>
      <c r="T61" s="311"/>
      <c r="U61" s="311"/>
    </row>
    <row r="62" spans="1:21" ht="18.75" x14ac:dyDescent="0.3">
      <c r="A62" s="307" t="s">
        <v>341</v>
      </c>
      <c r="B62" s="308" t="s">
        <v>43</v>
      </c>
      <c r="C62" s="309"/>
      <c r="D62" s="309"/>
      <c r="E62" s="309"/>
      <c r="F62" s="309"/>
      <c r="G62" s="309"/>
      <c r="H62" s="309"/>
      <c r="I62" s="310">
        <v>148.66999999999999</v>
      </c>
      <c r="J62" s="295"/>
      <c r="K62" s="295"/>
      <c r="L62" s="295"/>
      <c r="M62" s="295"/>
      <c r="N62" s="295"/>
      <c r="O62" s="295"/>
      <c r="P62" s="311"/>
      <c r="Q62" s="311"/>
      <c r="R62" s="311"/>
      <c r="S62" s="311"/>
      <c r="T62" s="311"/>
      <c r="U62" s="311"/>
    </row>
    <row r="63" spans="1:21" ht="18.75" x14ac:dyDescent="0.3">
      <c r="A63" s="307" t="s">
        <v>342</v>
      </c>
      <c r="B63" s="308" t="s">
        <v>43</v>
      </c>
      <c r="C63" s="309"/>
      <c r="D63" s="309"/>
      <c r="E63" s="309"/>
      <c r="F63" s="309"/>
      <c r="G63" s="309"/>
      <c r="H63" s="309"/>
      <c r="I63" s="310">
        <v>155.18</v>
      </c>
      <c r="J63" s="295"/>
      <c r="K63" s="295"/>
      <c r="L63" s="295"/>
      <c r="M63" s="295"/>
      <c r="N63" s="295"/>
      <c r="O63" s="295"/>
      <c r="P63" s="311"/>
      <c r="Q63" s="311"/>
      <c r="R63" s="311"/>
      <c r="S63" s="311"/>
      <c r="T63" s="311"/>
      <c r="U63" s="311"/>
    </row>
    <row r="64" spans="1:21" ht="18.75" x14ac:dyDescent="0.3">
      <c r="A64" s="307" t="s">
        <v>343</v>
      </c>
      <c r="B64" s="308" t="s">
        <v>43</v>
      </c>
      <c r="C64" s="309"/>
      <c r="D64" s="309"/>
      <c r="E64" s="309"/>
      <c r="F64" s="309"/>
      <c r="G64" s="309"/>
      <c r="H64" s="309"/>
      <c r="I64" s="310">
        <v>187.9</v>
      </c>
      <c r="J64" s="295"/>
      <c r="K64" s="295"/>
      <c r="L64" s="295"/>
      <c r="M64" s="295"/>
      <c r="N64" s="295"/>
      <c r="O64" s="295"/>
      <c r="P64" s="311"/>
      <c r="Q64" s="311"/>
      <c r="R64" s="311"/>
      <c r="S64" s="311"/>
      <c r="T64" s="311"/>
      <c r="U64" s="311"/>
    </row>
    <row r="65" spans="1:21" ht="18.75" x14ac:dyDescent="0.3">
      <c r="A65" s="307" t="s">
        <v>344</v>
      </c>
      <c r="B65" s="308" t="s">
        <v>43</v>
      </c>
      <c r="C65" s="309"/>
      <c r="D65" s="309"/>
      <c r="E65" s="309"/>
      <c r="F65" s="309"/>
      <c r="G65" s="309"/>
      <c r="H65" s="309"/>
      <c r="I65" s="310">
        <v>64.45</v>
      </c>
      <c r="J65" s="295"/>
      <c r="K65" s="295"/>
      <c r="L65" s="295"/>
      <c r="M65" s="295"/>
      <c r="N65" s="295"/>
      <c r="O65" s="295"/>
      <c r="P65" s="311"/>
      <c r="Q65" s="311"/>
      <c r="R65" s="311"/>
      <c r="S65" s="311"/>
      <c r="T65" s="311"/>
      <c r="U65" s="311"/>
    </row>
    <row r="66" spans="1:21" ht="37.5" x14ac:dyDescent="0.3">
      <c r="A66" s="307" t="s">
        <v>345</v>
      </c>
      <c r="B66" s="308" t="s">
        <v>574</v>
      </c>
      <c r="C66" s="309"/>
      <c r="D66" s="309"/>
      <c r="E66" s="309"/>
      <c r="F66" s="309"/>
      <c r="G66" s="309"/>
      <c r="H66" s="309"/>
      <c r="I66" s="310">
        <v>15.85</v>
      </c>
      <c r="J66" s="295"/>
      <c r="K66" s="295"/>
      <c r="L66" s="295"/>
      <c r="M66" s="295"/>
      <c r="N66" s="295"/>
      <c r="O66" s="295"/>
      <c r="P66" s="311"/>
      <c r="Q66" s="311"/>
      <c r="R66" s="311"/>
      <c r="S66" s="311"/>
      <c r="T66" s="311"/>
      <c r="U66" s="311"/>
    </row>
    <row r="67" spans="1:21" ht="56.25" x14ac:dyDescent="0.3">
      <c r="A67" s="307" t="s">
        <v>346</v>
      </c>
      <c r="B67" s="308" t="s">
        <v>574</v>
      </c>
      <c r="C67" s="309"/>
      <c r="D67" s="309"/>
      <c r="E67" s="309"/>
      <c r="F67" s="309"/>
      <c r="G67" s="309"/>
      <c r="H67" s="309"/>
      <c r="I67" s="310">
        <v>12.45</v>
      </c>
      <c r="J67" s="295"/>
      <c r="K67" s="295"/>
      <c r="L67" s="295"/>
      <c r="M67" s="295"/>
      <c r="N67" s="295"/>
      <c r="O67" s="295"/>
      <c r="P67" s="311"/>
      <c r="Q67" s="311"/>
      <c r="R67" s="311"/>
      <c r="S67" s="311"/>
      <c r="T67" s="311"/>
      <c r="U67" s="311"/>
    </row>
    <row r="68" spans="1:21" ht="18.75" x14ac:dyDescent="0.3">
      <c r="A68" s="307" t="s">
        <v>347</v>
      </c>
      <c r="B68" s="308" t="s">
        <v>43</v>
      </c>
      <c r="C68" s="309"/>
      <c r="D68" s="309"/>
      <c r="E68" s="309"/>
      <c r="F68" s="309"/>
      <c r="G68" s="309"/>
      <c r="H68" s="309"/>
      <c r="I68" s="310">
        <v>42.7</v>
      </c>
      <c r="J68" s="295"/>
      <c r="K68" s="295"/>
      <c r="L68" s="295"/>
      <c r="M68" s="295"/>
      <c r="N68" s="295"/>
      <c r="O68" s="295"/>
      <c r="P68" s="311"/>
      <c r="Q68" s="311"/>
      <c r="R68" s="311"/>
      <c r="S68" s="311"/>
      <c r="T68" s="311"/>
      <c r="U68" s="311"/>
    </row>
    <row r="69" spans="1:21" ht="18.75" x14ac:dyDescent="0.3">
      <c r="A69" s="307" t="s">
        <v>348</v>
      </c>
      <c r="B69" s="308" t="s">
        <v>43</v>
      </c>
      <c r="C69" s="309"/>
      <c r="D69" s="309"/>
      <c r="E69" s="309"/>
      <c r="F69" s="309"/>
      <c r="G69" s="309"/>
      <c r="H69" s="309"/>
      <c r="I69" s="310">
        <v>42.7</v>
      </c>
      <c r="J69" s="295"/>
      <c r="K69" s="295"/>
      <c r="L69" s="295"/>
      <c r="M69" s="295"/>
      <c r="N69" s="295"/>
      <c r="O69" s="295"/>
      <c r="P69" s="311"/>
      <c r="Q69" s="311"/>
      <c r="R69" s="311"/>
      <c r="S69" s="311"/>
      <c r="T69" s="311"/>
      <c r="U69" s="311"/>
    </row>
    <row r="70" spans="1:21" ht="18.75" x14ac:dyDescent="0.3">
      <c r="A70" s="307" t="s">
        <v>349</v>
      </c>
      <c r="B70" s="308" t="s">
        <v>43</v>
      </c>
      <c r="C70" s="309"/>
      <c r="D70" s="309"/>
      <c r="E70" s="309"/>
      <c r="F70" s="309"/>
      <c r="G70" s="309"/>
      <c r="H70" s="309"/>
      <c r="I70" s="310">
        <v>42.7</v>
      </c>
      <c r="J70" s="295"/>
      <c r="K70" s="295"/>
      <c r="L70" s="295"/>
      <c r="M70" s="295"/>
      <c r="N70" s="295"/>
      <c r="O70" s="295"/>
      <c r="P70" s="311"/>
      <c r="Q70" s="311"/>
      <c r="R70" s="311"/>
      <c r="S70" s="311"/>
      <c r="T70" s="311"/>
      <c r="U70" s="311"/>
    </row>
    <row r="71" spans="1:21" ht="18.75" x14ac:dyDescent="0.3">
      <c r="A71" s="307" t="s">
        <v>350</v>
      </c>
      <c r="B71" s="308" t="s">
        <v>43</v>
      </c>
      <c r="C71" s="309"/>
      <c r="D71" s="309"/>
      <c r="E71" s="309"/>
      <c r="F71" s="309"/>
      <c r="G71" s="309"/>
      <c r="H71" s="309"/>
      <c r="I71" s="310">
        <v>14.39</v>
      </c>
      <c r="J71" s="295"/>
      <c r="K71" s="295"/>
      <c r="L71" s="295"/>
      <c r="M71" s="295"/>
      <c r="N71" s="295"/>
      <c r="O71" s="295"/>
      <c r="P71" s="311"/>
      <c r="Q71" s="311"/>
      <c r="R71" s="311"/>
      <c r="S71" s="311"/>
      <c r="T71" s="311"/>
      <c r="U71" s="311"/>
    </row>
    <row r="72" spans="1:21" ht="37.5" x14ac:dyDescent="0.3">
      <c r="A72" s="307" t="s">
        <v>351</v>
      </c>
      <c r="B72" s="308" t="s">
        <v>43</v>
      </c>
      <c r="C72" s="309"/>
      <c r="D72" s="309"/>
      <c r="E72" s="309"/>
      <c r="F72" s="309"/>
      <c r="G72" s="309"/>
      <c r="H72" s="309"/>
      <c r="I72" s="310">
        <v>44.2</v>
      </c>
      <c r="J72" s="295"/>
      <c r="K72" s="295"/>
      <c r="L72" s="295"/>
      <c r="M72" s="295"/>
      <c r="N72" s="295"/>
      <c r="O72" s="295"/>
      <c r="P72" s="311"/>
      <c r="Q72" s="311"/>
      <c r="R72" s="311"/>
      <c r="S72" s="311"/>
      <c r="T72" s="311"/>
      <c r="U72" s="311"/>
    </row>
    <row r="73" spans="1:21" ht="54" customHeight="1" x14ac:dyDescent="0.3">
      <c r="A73" s="307" t="s">
        <v>352</v>
      </c>
      <c r="B73" s="308" t="s">
        <v>43</v>
      </c>
      <c r="C73" s="309"/>
      <c r="D73" s="309"/>
      <c r="E73" s="309"/>
      <c r="F73" s="309"/>
      <c r="G73" s="309"/>
      <c r="H73" s="309"/>
      <c r="I73" s="310">
        <v>43.3</v>
      </c>
      <c r="J73" s="295"/>
      <c r="K73" s="295"/>
      <c r="L73" s="295"/>
      <c r="M73" s="295"/>
      <c r="N73" s="295"/>
      <c r="O73" s="295"/>
      <c r="P73" s="311"/>
      <c r="Q73" s="311"/>
      <c r="R73" s="311"/>
      <c r="S73" s="311"/>
      <c r="T73" s="311"/>
      <c r="U73" s="311"/>
    </row>
    <row r="74" spans="1:21" ht="81" customHeight="1" x14ac:dyDescent="0.3">
      <c r="A74" s="307" t="s">
        <v>353</v>
      </c>
      <c r="B74" s="313" t="s">
        <v>43</v>
      </c>
      <c r="C74" s="309"/>
      <c r="D74" s="309"/>
      <c r="E74" s="309"/>
      <c r="F74" s="309"/>
      <c r="G74" s="309"/>
      <c r="H74" s="309"/>
      <c r="I74" s="310">
        <v>38.64</v>
      </c>
      <c r="J74" s="295"/>
      <c r="K74" s="295"/>
      <c r="L74" s="295"/>
      <c r="M74" s="295"/>
      <c r="N74" s="295"/>
      <c r="O74" s="295"/>
      <c r="P74" s="311"/>
      <c r="Q74" s="311"/>
      <c r="R74" s="311"/>
      <c r="S74" s="311"/>
      <c r="T74" s="311"/>
      <c r="U74" s="311"/>
    </row>
    <row r="75" spans="1:21" ht="18.75" x14ac:dyDescent="0.3">
      <c r="A75" s="307" t="s">
        <v>354</v>
      </c>
      <c r="B75" s="313" t="s">
        <v>43</v>
      </c>
      <c r="C75" s="309"/>
      <c r="D75" s="309"/>
      <c r="E75" s="309"/>
      <c r="F75" s="309"/>
      <c r="G75" s="309"/>
      <c r="H75" s="309"/>
      <c r="I75" s="310">
        <v>35.06</v>
      </c>
      <c r="J75" s="295"/>
      <c r="K75" s="295"/>
      <c r="L75" s="295"/>
      <c r="M75" s="295"/>
      <c r="N75" s="295"/>
      <c r="O75" s="295"/>
      <c r="P75" s="311"/>
      <c r="Q75" s="311"/>
      <c r="R75" s="311"/>
      <c r="S75" s="311"/>
      <c r="T75" s="311"/>
      <c r="U75" s="311"/>
    </row>
    <row r="76" spans="1:21" ht="18.75" x14ac:dyDescent="0.3">
      <c r="A76" s="307" t="s">
        <v>355</v>
      </c>
      <c r="B76" s="313" t="s">
        <v>43</v>
      </c>
      <c r="C76" s="309"/>
      <c r="D76" s="309"/>
      <c r="E76" s="309"/>
      <c r="F76" s="309"/>
      <c r="G76" s="309"/>
      <c r="H76" s="309"/>
      <c r="I76" s="310">
        <v>36.1</v>
      </c>
      <c r="J76" s="295"/>
      <c r="K76" s="295"/>
      <c r="L76" s="295"/>
      <c r="M76" s="295"/>
      <c r="N76" s="295"/>
      <c r="O76" s="295"/>
      <c r="P76" s="311"/>
      <c r="Q76" s="311"/>
      <c r="R76" s="311"/>
      <c r="S76" s="311"/>
      <c r="T76" s="311"/>
      <c r="U76" s="311"/>
    </row>
    <row r="77" spans="1:21" ht="18.75" x14ac:dyDescent="0.3">
      <c r="A77" s="307" t="s">
        <v>356</v>
      </c>
      <c r="B77" s="313" t="s">
        <v>43</v>
      </c>
      <c r="C77" s="309"/>
      <c r="D77" s="309"/>
      <c r="E77" s="309"/>
      <c r="F77" s="309"/>
      <c r="G77" s="309"/>
      <c r="H77" s="309"/>
      <c r="I77" s="310">
        <v>92.03</v>
      </c>
      <c r="J77" s="295"/>
      <c r="K77" s="295"/>
      <c r="L77" s="295"/>
      <c r="M77" s="295"/>
      <c r="N77" s="295"/>
      <c r="O77" s="295"/>
      <c r="P77" s="311"/>
      <c r="Q77" s="311"/>
      <c r="R77" s="311"/>
      <c r="S77" s="311"/>
      <c r="T77" s="311"/>
      <c r="U77" s="311"/>
    </row>
    <row r="78" spans="1:21" ht="18.75" x14ac:dyDescent="0.3">
      <c r="A78" s="307" t="s">
        <v>357</v>
      </c>
      <c r="B78" s="313" t="s">
        <v>43</v>
      </c>
      <c r="C78" s="309"/>
      <c r="D78" s="309"/>
      <c r="E78" s="309"/>
      <c r="F78" s="309"/>
      <c r="G78" s="309"/>
      <c r="H78" s="309"/>
      <c r="I78" s="310">
        <v>60.29</v>
      </c>
      <c r="J78" s="295"/>
      <c r="K78" s="295"/>
      <c r="L78" s="295"/>
      <c r="M78" s="295"/>
      <c r="N78" s="295"/>
      <c r="O78" s="295"/>
      <c r="P78" s="311"/>
      <c r="Q78" s="311"/>
      <c r="R78" s="311"/>
      <c r="S78" s="311"/>
      <c r="T78" s="311"/>
      <c r="U78" s="311"/>
    </row>
    <row r="79" spans="1:21" ht="18.75" x14ac:dyDescent="0.3">
      <c r="A79" s="307" t="s">
        <v>358</v>
      </c>
      <c r="B79" s="313" t="s">
        <v>43</v>
      </c>
      <c r="C79" s="309"/>
      <c r="D79" s="309"/>
      <c r="E79" s="309"/>
      <c r="F79" s="309"/>
      <c r="G79" s="309"/>
      <c r="H79" s="309"/>
      <c r="I79" s="310">
        <v>23.54</v>
      </c>
      <c r="J79" s="295"/>
      <c r="K79" s="295"/>
      <c r="L79" s="295"/>
      <c r="M79" s="295"/>
      <c r="N79" s="295"/>
      <c r="O79" s="295"/>
      <c r="P79" s="311"/>
      <c r="Q79" s="311"/>
      <c r="R79" s="311"/>
      <c r="S79" s="311"/>
      <c r="T79" s="311"/>
      <c r="U79" s="311"/>
    </row>
    <row r="80" spans="1:21" ht="18.75" x14ac:dyDescent="0.3">
      <c r="A80" s="307" t="s">
        <v>359</v>
      </c>
      <c r="B80" s="308" t="s">
        <v>43</v>
      </c>
      <c r="C80" s="309"/>
      <c r="D80" s="309"/>
      <c r="E80" s="309"/>
      <c r="F80" s="309"/>
      <c r="G80" s="309"/>
      <c r="H80" s="309"/>
      <c r="I80" s="310">
        <v>86.26</v>
      </c>
      <c r="J80" s="295"/>
      <c r="K80" s="295"/>
      <c r="L80" s="295"/>
      <c r="M80" s="295"/>
      <c r="N80" s="295"/>
      <c r="O80" s="295"/>
      <c r="P80" s="311"/>
      <c r="Q80" s="311"/>
      <c r="R80" s="311"/>
      <c r="S80" s="311"/>
      <c r="T80" s="311"/>
      <c r="U80" s="311"/>
    </row>
    <row r="81" spans="1:21" ht="18.75" x14ac:dyDescent="0.3">
      <c r="A81" s="307" t="s">
        <v>360</v>
      </c>
      <c r="B81" s="313" t="s">
        <v>43</v>
      </c>
      <c r="C81" s="309"/>
      <c r="D81" s="309"/>
      <c r="E81" s="309"/>
      <c r="F81" s="309"/>
      <c r="G81" s="309"/>
      <c r="H81" s="309"/>
      <c r="I81" s="310">
        <v>173.67</v>
      </c>
      <c r="J81" s="295"/>
      <c r="K81" s="295"/>
      <c r="L81" s="295"/>
      <c r="M81" s="295"/>
      <c r="N81" s="295"/>
      <c r="O81" s="295"/>
      <c r="P81" s="311"/>
      <c r="Q81" s="311"/>
      <c r="R81" s="311"/>
      <c r="S81" s="311"/>
      <c r="T81" s="311"/>
      <c r="U81" s="311"/>
    </row>
    <row r="82" spans="1:21" ht="18.75" x14ac:dyDescent="0.3">
      <c r="A82" s="307" t="s">
        <v>361</v>
      </c>
      <c r="B82" s="313" t="s">
        <v>43</v>
      </c>
      <c r="C82" s="309"/>
      <c r="D82" s="309"/>
      <c r="E82" s="309"/>
      <c r="F82" s="309"/>
      <c r="G82" s="309"/>
      <c r="H82" s="309"/>
      <c r="I82" s="310">
        <v>74.099999999999994</v>
      </c>
      <c r="J82" s="295"/>
      <c r="K82" s="295"/>
      <c r="L82" s="295"/>
      <c r="M82" s="295"/>
      <c r="N82" s="295"/>
      <c r="O82" s="295"/>
      <c r="P82" s="311"/>
      <c r="Q82" s="311"/>
      <c r="R82" s="311"/>
      <c r="S82" s="311"/>
      <c r="T82" s="311"/>
      <c r="U82" s="311"/>
    </row>
    <row r="83" spans="1:21" ht="31.5" customHeight="1" x14ac:dyDescent="0.3">
      <c r="A83" s="307" t="s">
        <v>362</v>
      </c>
      <c r="B83" s="313" t="s">
        <v>43</v>
      </c>
      <c r="C83" s="313"/>
      <c r="D83" s="313"/>
      <c r="E83" s="313"/>
      <c r="F83" s="313"/>
      <c r="G83" s="313"/>
      <c r="H83" s="313"/>
      <c r="I83" s="313">
        <v>110.05</v>
      </c>
      <c r="J83" s="295"/>
      <c r="K83" s="295"/>
      <c r="L83" s="295"/>
      <c r="M83" s="295"/>
      <c r="N83" s="295"/>
      <c r="O83" s="295"/>
      <c r="P83" s="311"/>
      <c r="Q83" s="311"/>
      <c r="R83" s="311"/>
      <c r="S83" s="311"/>
      <c r="T83" s="311"/>
      <c r="U83" s="311"/>
    </row>
    <row r="84" spans="1:21" ht="18.75" x14ac:dyDescent="0.3">
      <c r="A84" s="307" t="s">
        <v>363</v>
      </c>
      <c r="B84" s="308" t="s">
        <v>43</v>
      </c>
      <c r="C84" s="309"/>
      <c r="D84" s="309"/>
      <c r="E84" s="309"/>
      <c r="F84" s="309"/>
      <c r="G84" s="309"/>
      <c r="H84" s="309"/>
      <c r="I84" s="310">
        <v>103.16</v>
      </c>
      <c r="J84" s="295"/>
      <c r="K84" s="295"/>
      <c r="L84" s="295"/>
      <c r="M84" s="295"/>
      <c r="N84" s="295"/>
      <c r="O84" s="295"/>
      <c r="P84" s="311"/>
      <c r="Q84" s="311"/>
      <c r="R84" s="311"/>
      <c r="S84" s="311"/>
      <c r="T84" s="311"/>
      <c r="U84" s="311"/>
    </row>
    <row r="85" spans="1:21" ht="37.5" x14ac:dyDescent="0.3">
      <c r="A85" s="307" t="s">
        <v>364</v>
      </c>
      <c r="B85" s="308" t="s">
        <v>43</v>
      </c>
      <c r="C85" s="309"/>
      <c r="D85" s="309"/>
      <c r="E85" s="309"/>
      <c r="F85" s="309"/>
      <c r="G85" s="309"/>
      <c r="H85" s="309"/>
      <c r="I85" s="310">
        <v>35.49</v>
      </c>
      <c r="J85" s="295"/>
      <c r="K85" s="295"/>
      <c r="L85" s="295"/>
      <c r="M85" s="295"/>
      <c r="N85" s="295"/>
      <c r="O85" s="295"/>
      <c r="P85" s="311"/>
      <c r="Q85" s="311"/>
      <c r="R85" s="311"/>
      <c r="S85" s="311"/>
      <c r="T85" s="311"/>
      <c r="U85" s="311"/>
    </row>
    <row r="86" spans="1:21" ht="18.75" x14ac:dyDescent="0.3">
      <c r="A86" s="307" t="s">
        <v>365</v>
      </c>
      <c r="B86" s="308" t="s">
        <v>43</v>
      </c>
      <c r="C86" s="309"/>
      <c r="D86" s="309"/>
      <c r="E86" s="309"/>
      <c r="F86" s="309"/>
      <c r="G86" s="309"/>
      <c r="H86" s="309"/>
      <c r="I86" s="310">
        <v>29.63</v>
      </c>
      <c r="J86" s="295"/>
      <c r="K86" s="295"/>
      <c r="L86" s="295"/>
      <c r="M86" s="295"/>
      <c r="N86" s="295"/>
      <c r="O86" s="295"/>
      <c r="P86" s="311"/>
      <c r="Q86" s="311"/>
      <c r="R86" s="311"/>
      <c r="S86" s="311"/>
      <c r="T86" s="311"/>
      <c r="U86" s="311"/>
    </row>
    <row r="87" spans="1:21" ht="18.75" x14ac:dyDescent="0.3">
      <c r="A87" s="307" t="s">
        <v>366</v>
      </c>
      <c r="B87" s="308" t="s">
        <v>43</v>
      </c>
      <c r="C87" s="309"/>
      <c r="D87" s="309"/>
      <c r="E87" s="309"/>
      <c r="F87" s="309"/>
      <c r="G87" s="309"/>
      <c r="H87" s="309"/>
      <c r="I87" s="310">
        <v>91.52</v>
      </c>
      <c r="J87" s="295"/>
      <c r="K87" s="295"/>
      <c r="L87" s="295"/>
      <c r="M87" s="295"/>
      <c r="N87" s="295"/>
      <c r="O87" s="295"/>
      <c r="P87" s="311"/>
      <c r="Q87" s="311"/>
      <c r="R87" s="311"/>
      <c r="S87" s="311"/>
      <c r="T87" s="311"/>
      <c r="U87" s="311"/>
    </row>
    <row r="88" spans="1:21" ht="18.75" x14ac:dyDescent="0.3">
      <c r="A88" s="307" t="s">
        <v>367</v>
      </c>
      <c r="B88" s="308" t="s">
        <v>43</v>
      </c>
      <c r="C88" s="309"/>
      <c r="D88" s="309"/>
      <c r="E88" s="309"/>
      <c r="F88" s="309"/>
      <c r="G88" s="309"/>
      <c r="H88" s="309"/>
      <c r="I88" s="310">
        <v>4.29</v>
      </c>
      <c r="J88" s="295"/>
      <c r="K88" s="295"/>
      <c r="L88" s="295"/>
      <c r="M88" s="295"/>
      <c r="N88" s="295"/>
      <c r="O88" s="295"/>
      <c r="P88" s="311"/>
      <c r="Q88" s="311"/>
      <c r="R88" s="311"/>
      <c r="S88" s="311"/>
      <c r="T88" s="311"/>
      <c r="U88" s="311"/>
    </row>
    <row r="89" spans="1:21" ht="18.75" x14ac:dyDescent="0.3">
      <c r="A89" s="307" t="s">
        <v>368</v>
      </c>
      <c r="B89" s="308" t="s">
        <v>43</v>
      </c>
      <c r="C89" s="309"/>
      <c r="D89" s="309"/>
      <c r="E89" s="309"/>
      <c r="F89" s="309"/>
      <c r="G89" s="309"/>
      <c r="H89" s="309"/>
      <c r="I89" s="310">
        <v>18.84</v>
      </c>
      <c r="J89" s="295"/>
      <c r="K89" s="295"/>
      <c r="L89" s="295"/>
      <c r="M89" s="295"/>
      <c r="N89" s="295"/>
      <c r="O89" s="295"/>
      <c r="P89" s="311"/>
      <c r="Q89" s="311"/>
      <c r="R89" s="311"/>
      <c r="S89" s="311"/>
      <c r="T89" s="311"/>
      <c r="U89" s="311"/>
    </row>
    <row r="90" spans="1:21" ht="18.75" x14ac:dyDescent="0.3">
      <c r="A90" s="307" t="s">
        <v>369</v>
      </c>
      <c r="B90" s="308" t="s">
        <v>43</v>
      </c>
      <c r="C90" s="309"/>
      <c r="D90" s="309"/>
      <c r="E90" s="309"/>
      <c r="F90" s="309"/>
      <c r="G90" s="309"/>
      <c r="H90" s="309"/>
      <c r="I90" s="310">
        <v>120.3</v>
      </c>
      <c r="J90" s="295"/>
      <c r="K90" s="295"/>
      <c r="L90" s="295"/>
      <c r="M90" s="295"/>
      <c r="N90" s="295"/>
      <c r="O90" s="295"/>
      <c r="P90" s="311"/>
      <c r="Q90" s="311"/>
      <c r="R90" s="311"/>
      <c r="S90" s="311"/>
      <c r="T90" s="311"/>
      <c r="U90" s="311"/>
    </row>
    <row r="91" spans="1:21" ht="18.75" x14ac:dyDescent="0.3">
      <c r="A91" s="307" t="s">
        <v>370</v>
      </c>
      <c r="B91" s="308" t="s">
        <v>43</v>
      </c>
      <c r="C91" s="309"/>
      <c r="D91" s="309"/>
      <c r="E91" s="309"/>
      <c r="F91" s="309"/>
      <c r="G91" s="309"/>
      <c r="H91" s="309"/>
      <c r="I91" s="310">
        <v>75.62</v>
      </c>
      <c r="J91" s="295"/>
      <c r="K91" s="295"/>
      <c r="L91" s="295"/>
      <c r="M91" s="295"/>
      <c r="N91" s="295"/>
      <c r="O91" s="295"/>
      <c r="P91" s="311"/>
      <c r="Q91" s="311"/>
      <c r="R91" s="311"/>
      <c r="S91" s="311"/>
      <c r="T91" s="311"/>
      <c r="U91" s="311"/>
    </row>
    <row r="92" spans="1:21" ht="18.75" x14ac:dyDescent="0.3">
      <c r="A92" s="307" t="s">
        <v>371</v>
      </c>
      <c r="B92" s="308" t="s">
        <v>43</v>
      </c>
      <c r="C92" s="309"/>
      <c r="D92" s="309"/>
      <c r="E92" s="309"/>
      <c r="F92" s="309"/>
      <c r="G92" s="309"/>
      <c r="H92" s="309"/>
      <c r="I92" s="310">
        <v>8.6</v>
      </c>
      <c r="J92" s="295"/>
      <c r="K92" s="295"/>
      <c r="L92" s="295"/>
      <c r="M92" s="295"/>
      <c r="N92" s="295"/>
      <c r="O92" s="295"/>
      <c r="P92" s="311"/>
      <c r="Q92" s="311"/>
      <c r="R92" s="311"/>
      <c r="S92" s="311"/>
      <c r="T92" s="311"/>
      <c r="U92" s="311"/>
    </row>
    <row r="93" spans="1:21" ht="18.75" x14ac:dyDescent="0.3">
      <c r="A93" s="307" t="s">
        <v>372</v>
      </c>
      <c r="B93" s="308" t="s">
        <v>43</v>
      </c>
      <c r="C93" s="309"/>
      <c r="D93" s="309"/>
      <c r="E93" s="309"/>
      <c r="F93" s="309"/>
      <c r="G93" s="309"/>
      <c r="H93" s="309"/>
      <c r="I93" s="310">
        <v>15.7</v>
      </c>
      <c r="J93" s="295"/>
      <c r="K93" s="295"/>
      <c r="L93" s="295"/>
      <c r="M93" s="295"/>
      <c r="N93" s="295"/>
      <c r="O93" s="295"/>
      <c r="P93" s="311"/>
      <c r="Q93" s="311"/>
      <c r="R93" s="311"/>
      <c r="S93" s="311"/>
      <c r="T93" s="311"/>
      <c r="U93" s="311"/>
    </row>
    <row r="94" spans="1:21" ht="37.5" x14ac:dyDescent="0.3">
      <c r="A94" s="307" t="s">
        <v>373</v>
      </c>
      <c r="B94" s="308" t="s">
        <v>43</v>
      </c>
      <c r="C94" s="309"/>
      <c r="D94" s="309"/>
      <c r="E94" s="309"/>
      <c r="F94" s="309"/>
      <c r="G94" s="309"/>
      <c r="H94" s="309"/>
      <c r="I94" s="310">
        <v>16.37</v>
      </c>
      <c r="J94" s="295"/>
      <c r="K94" s="295"/>
      <c r="L94" s="295"/>
      <c r="M94" s="295"/>
      <c r="N94" s="295"/>
      <c r="O94" s="295"/>
      <c r="P94" s="311"/>
      <c r="Q94" s="311"/>
      <c r="R94" s="311"/>
      <c r="S94" s="311"/>
      <c r="T94" s="311"/>
      <c r="U94" s="311"/>
    </row>
    <row r="95" spans="1:21" ht="18.75" x14ac:dyDescent="0.3">
      <c r="A95" s="307" t="s">
        <v>374</v>
      </c>
      <c r="B95" s="308" t="s">
        <v>43</v>
      </c>
      <c r="C95" s="309"/>
      <c r="D95" s="309"/>
      <c r="E95" s="309"/>
      <c r="F95" s="309"/>
      <c r="G95" s="309"/>
      <c r="H95" s="309"/>
      <c r="I95" s="310">
        <v>25.08</v>
      </c>
      <c r="J95" s="295"/>
      <c r="K95" s="295"/>
      <c r="L95" s="295"/>
      <c r="M95" s="295"/>
      <c r="N95" s="295"/>
      <c r="O95" s="295"/>
      <c r="P95" s="311"/>
      <c r="Q95" s="311"/>
      <c r="R95" s="311"/>
      <c r="S95" s="311"/>
      <c r="T95" s="311"/>
      <c r="U95" s="311"/>
    </row>
    <row r="96" spans="1:21" ht="37.5" x14ac:dyDescent="0.3">
      <c r="A96" s="307" t="s">
        <v>375</v>
      </c>
      <c r="B96" s="308" t="s">
        <v>43</v>
      </c>
      <c r="C96" s="309"/>
      <c r="D96" s="309"/>
      <c r="E96" s="309"/>
      <c r="F96" s="309"/>
      <c r="G96" s="309"/>
      <c r="H96" s="309"/>
      <c r="I96" s="310">
        <v>97.04</v>
      </c>
      <c r="J96" s="295"/>
      <c r="K96" s="295"/>
      <c r="L96" s="295"/>
      <c r="M96" s="295"/>
      <c r="N96" s="295"/>
      <c r="O96" s="295"/>
      <c r="P96" s="311"/>
      <c r="Q96" s="311"/>
      <c r="R96" s="311"/>
      <c r="S96" s="311"/>
      <c r="T96" s="311"/>
      <c r="U96" s="311"/>
    </row>
    <row r="97" spans="1:21" ht="18.75" x14ac:dyDescent="0.3">
      <c r="A97" s="307" t="s">
        <v>376</v>
      </c>
      <c r="B97" s="308" t="s">
        <v>43</v>
      </c>
      <c r="C97" s="309"/>
      <c r="D97" s="309"/>
      <c r="E97" s="309"/>
      <c r="F97" s="309"/>
      <c r="G97" s="309"/>
      <c r="H97" s="309"/>
      <c r="I97" s="310">
        <v>40.6</v>
      </c>
      <c r="J97" s="295"/>
      <c r="K97" s="295"/>
      <c r="L97" s="295"/>
      <c r="M97" s="295"/>
      <c r="N97" s="295"/>
      <c r="O97" s="295"/>
      <c r="P97" s="311"/>
      <c r="Q97" s="311"/>
      <c r="R97" s="311"/>
      <c r="S97" s="311"/>
      <c r="T97" s="311"/>
      <c r="U97" s="311"/>
    </row>
    <row r="98" spans="1:21" ht="37.5" x14ac:dyDescent="0.3">
      <c r="A98" s="307" t="s">
        <v>377</v>
      </c>
      <c r="B98" s="308" t="s">
        <v>43</v>
      </c>
      <c r="C98" s="309"/>
      <c r="D98" s="309"/>
      <c r="E98" s="309"/>
      <c r="F98" s="309"/>
      <c r="G98" s="309"/>
      <c r="H98" s="309"/>
      <c r="I98" s="310">
        <v>47.2</v>
      </c>
      <c r="J98" s="295"/>
      <c r="K98" s="295"/>
      <c r="L98" s="295"/>
      <c r="M98" s="295"/>
      <c r="N98" s="295"/>
      <c r="O98" s="295"/>
      <c r="P98" s="311"/>
      <c r="Q98" s="311"/>
      <c r="R98" s="311"/>
      <c r="S98" s="311"/>
      <c r="T98" s="311"/>
      <c r="U98" s="311"/>
    </row>
    <row r="99" spans="1:21" ht="37.5" x14ac:dyDescent="0.3">
      <c r="A99" s="307" t="s">
        <v>378</v>
      </c>
      <c r="B99" s="308" t="s">
        <v>43</v>
      </c>
      <c r="C99" s="309"/>
      <c r="D99" s="309"/>
      <c r="E99" s="309"/>
      <c r="F99" s="309"/>
      <c r="G99" s="309"/>
      <c r="H99" s="309"/>
      <c r="I99" s="310">
        <v>67.5</v>
      </c>
      <c r="J99" s="295"/>
      <c r="K99" s="295"/>
      <c r="L99" s="295"/>
      <c r="M99" s="295"/>
      <c r="N99" s="295"/>
      <c r="O99" s="295"/>
      <c r="P99" s="311"/>
      <c r="Q99" s="311"/>
      <c r="R99" s="311"/>
      <c r="S99" s="311"/>
      <c r="T99" s="311"/>
      <c r="U99" s="311"/>
    </row>
    <row r="100" spans="1:21" ht="18.75" x14ac:dyDescent="0.3">
      <c r="A100" s="307" t="s">
        <v>379</v>
      </c>
      <c r="B100" s="308" t="s">
        <v>43</v>
      </c>
      <c r="C100" s="309"/>
      <c r="D100" s="309"/>
      <c r="E100" s="309"/>
      <c r="F100" s="309"/>
      <c r="G100" s="309"/>
      <c r="H100" s="309"/>
      <c r="I100" s="310">
        <v>14.2</v>
      </c>
      <c r="J100" s="295"/>
      <c r="K100" s="295"/>
      <c r="L100" s="295"/>
      <c r="M100" s="295"/>
      <c r="N100" s="295"/>
      <c r="O100" s="295"/>
      <c r="P100" s="311"/>
      <c r="Q100" s="311"/>
      <c r="R100" s="311"/>
      <c r="S100" s="311"/>
      <c r="T100" s="311"/>
      <c r="U100" s="311"/>
    </row>
    <row r="101" spans="1:21" ht="18.75" x14ac:dyDescent="0.3">
      <c r="A101" s="307" t="s">
        <v>380</v>
      </c>
      <c r="B101" s="308" t="s">
        <v>45</v>
      </c>
      <c r="C101" s="309"/>
      <c r="D101" s="309"/>
      <c r="E101" s="309"/>
      <c r="F101" s="309"/>
      <c r="G101" s="309"/>
      <c r="H101" s="309"/>
      <c r="I101" s="310">
        <v>12.62</v>
      </c>
      <c r="J101" s="295"/>
      <c r="K101" s="295"/>
      <c r="L101" s="295"/>
      <c r="M101" s="295"/>
      <c r="N101" s="295"/>
      <c r="O101" s="295"/>
      <c r="P101" s="311"/>
      <c r="Q101" s="311"/>
      <c r="R101" s="311"/>
      <c r="S101" s="311"/>
      <c r="T101" s="311"/>
      <c r="U101" s="311"/>
    </row>
    <row r="102" spans="1:21" ht="18.75" x14ac:dyDescent="0.3">
      <c r="A102" s="307" t="s">
        <v>381</v>
      </c>
      <c r="B102" s="308" t="s">
        <v>43</v>
      </c>
      <c r="C102" s="309"/>
      <c r="D102" s="309"/>
      <c r="E102" s="309"/>
      <c r="F102" s="309"/>
      <c r="G102" s="309"/>
      <c r="H102" s="309"/>
      <c r="I102" s="310">
        <v>49.22</v>
      </c>
      <c r="J102" s="295"/>
      <c r="K102" s="295"/>
      <c r="L102" s="295"/>
      <c r="M102" s="295"/>
      <c r="N102" s="295"/>
      <c r="O102" s="295"/>
      <c r="P102" s="311"/>
      <c r="Q102" s="311"/>
      <c r="R102" s="311"/>
      <c r="S102" s="311"/>
      <c r="T102" s="311"/>
      <c r="U102" s="311"/>
    </row>
    <row r="103" spans="1:21" ht="18.75" x14ac:dyDescent="0.3">
      <c r="A103" s="307" t="s">
        <v>382</v>
      </c>
      <c r="B103" s="308" t="s">
        <v>43</v>
      </c>
      <c r="C103" s="309"/>
      <c r="D103" s="309"/>
      <c r="E103" s="309"/>
      <c r="F103" s="309"/>
      <c r="G103" s="309"/>
      <c r="H103" s="309"/>
      <c r="I103" s="310">
        <v>58</v>
      </c>
      <c r="J103" s="295"/>
      <c r="K103" s="295"/>
      <c r="L103" s="295"/>
      <c r="M103" s="295"/>
      <c r="N103" s="295"/>
      <c r="O103" s="295"/>
      <c r="P103" s="311"/>
      <c r="Q103" s="311"/>
      <c r="R103" s="311"/>
      <c r="S103" s="311"/>
      <c r="T103" s="311"/>
      <c r="U103" s="311"/>
    </row>
    <row r="104" spans="1:21" ht="18.75" x14ac:dyDescent="0.3">
      <c r="A104" s="307" t="s">
        <v>383</v>
      </c>
      <c r="B104" s="308" t="s">
        <v>43</v>
      </c>
      <c r="C104" s="309"/>
      <c r="D104" s="309"/>
      <c r="E104" s="309"/>
      <c r="F104" s="309"/>
      <c r="G104" s="309"/>
      <c r="H104" s="309"/>
      <c r="I104" s="310">
        <v>85.11</v>
      </c>
      <c r="J104" s="295"/>
      <c r="K104" s="295"/>
      <c r="L104" s="295"/>
      <c r="M104" s="295"/>
      <c r="N104" s="295"/>
      <c r="O104" s="295"/>
      <c r="P104" s="311"/>
      <c r="Q104" s="311"/>
      <c r="R104" s="311"/>
      <c r="S104" s="311"/>
      <c r="T104" s="311"/>
      <c r="U104" s="311"/>
    </row>
    <row r="105" spans="1:21" ht="18.75" x14ac:dyDescent="0.3">
      <c r="A105" s="307" t="s">
        <v>384</v>
      </c>
      <c r="B105" s="308" t="s">
        <v>43</v>
      </c>
      <c r="C105" s="309"/>
      <c r="D105" s="309"/>
      <c r="E105" s="309"/>
      <c r="F105" s="309"/>
      <c r="G105" s="309"/>
      <c r="H105" s="309"/>
      <c r="I105" s="310">
        <v>1.93</v>
      </c>
      <c r="J105" s="295"/>
      <c r="K105" s="295"/>
      <c r="L105" s="295"/>
      <c r="M105" s="295"/>
      <c r="N105" s="295"/>
      <c r="O105" s="295"/>
      <c r="P105" s="311"/>
      <c r="Q105" s="311"/>
      <c r="R105" s="311"/>
      <c r="S105" s="311"/>
      <c r="T105" s="311"/>
      <c r="U105" s="311"/>
    </row>
    <row r="106" spans="1:21" ht="18.75" x14ac:dyDescent="0.3">
      <c r="A106" s="307" t="s">
        <v>385</v>
      </c>
      <c r="B106" s="308" t="s">
        <v>43</v>
      </c>
      <c r="C106" s="309"/>
      <c r="D106" s="309"/>
      <c r="E106" s="309"/>
      <c r="F106" s="309"/>
      <c r="G106" s="309"/>
      <c r="H106" s="309"/>
      <c r="I106" s="310">
        <v>279.60000000000002</v>
      </c>
      <c r="J106" s="295"/>
      <c r="K106" s="295"/>
      <c r="L106" s="295"/>
      <c r="M106" s="295"/>
      <c r="N106" s="295"/>
      <c r="O106" s="295"/>
      <c r="P106" s="311"/>
      <c r="Q106" s="311"/>
      <c r="R106" s="311"/>
      <c r="S106" s="311"/>
      <c r="T106" s="311"/>
      <c r="U106" s="311"/>
    </row>
    <row r="107" spans="1:21" ht="56.25" x14ac:dyDescent="0.3">
      <c r="A107" s="307" t="s">
        <v>386</v>
      </c>
      <c r="B107" s="308" t="s">
        <v>43</v>
      </c>
      <c r="C107" s="309"/>
      <c r="D107" s="309"/>
      <c r="E107" s="309"/>
      <c r="F107" s="309"/>
      <c r="G107" s="309"/>
      <c r="H107" s="309"/>
      <c r="I107" s="310">
        <v>61.1</v>
      </c>
      <c r="J107" s="295"/>
      <c r="K107" s="295"/>
      <c r="L107" s="295"/>
      <c r="M107" s="295"/>
      <c r="N107" s="295"/>
      <c r="O107" s="295"/>
      <c r="P107" s="311"/>
      <c r="Q107" s="311"/>
      <c r="R107" s="311"/>
      <c r="S107" s="311"/>
      <c r="T107" s="311"/>
      <c r="U107" s="311"/>
    </row>
    <row r="108" spans="1:21" ht="18.75" x14ac:dyDescent="0.3">
      <c r="A108" s="307" t="s">
        <v>387</v>
      </c>
      <c r="B108" s="308" t="s">
        <v>43</v>
      </c>
      <c r="C108" s="309"/>
      <c r="D108" s="309"/>
      <c r="E108" s="309"/>
      <c r="F108" s="309"/>
      <c r="G108" s="309"/>
      <c r="H108" s="309"/>
      <c r="I108" s="310">
        <v>75.14</v>
      </c>
      <c r="J108" s="295"/>
      <c r="K108" s="295"/>
      <c r="L108" s="295"/>
      <c r="M108" s="295"/>
      <c r="N108" s="295"/>
      <c r="O108" s="295"/>
      <c r="P108" s="311"/>
      <c r="Q108" s="311"/>
      <c r="R108" s="311"/>
      <c r="S108" s="311"/>
      <c r="T108" s="311"/>
      <c r="U108" s="311"/>
    </row>
    <row r="109" spans="1:21" ht="37.5" x14ac:dyDescent="0.3">
      <c r="A109" s="307" t="s">
        <v>388</v>
      </c>
      <c r="B109" s="308" t="s">
        <v>43</v>
      </c>
      <c r="C109" s="309"/>
      <c r="D109" s="309"/>
      <c r="E109" s="309"/>
      <c r="F109" s="309"/>
      <c r="G109" s="309"/>
      <c r="H109" s="309"/>
      <c r="I109" s="310">
        <v>110.7</v>
      </c>
      <c r="J109" s="295"/>
      <c r="K109" s="295"/>
      <c r="L109" s="295"/>
      <c r="M109" s="295"/>
      <c r="N109" s="295"/>
      <c r="O109" s="295"/>
      <c r="P109" s="311"/>
      <c r="Q109" s="311"/>
      <c r="R109" s="311"/>
      <c r="S109" s="311"/>
      <c r="T109" s="311"/>
      <c r="U109" s="311"/>
    </row>
    <row r="110" spans="1:21" ht="53.25" customHeight="1" x14ac:dyDescent="0.3">
      <c r="A110" s="307" t="s">
        <v>389</v>
      </c>
      <c r="B110" s="308" t="s">
        <v>43</v>
      </c>
      <c r="C110" s="309"/>
      <c r="D110" s="309"/>
      <c r="E110" s="309"/>
      <c r="F110" s="309"/>
      <c r="G110" s="309"/>
      <c r="H110" s="309"/>
      <c r="I110" s="310">
        <v>62.2</v>
      </c>
      <c r="J110" s="295"/>
      <c r="K110" s="295"/>
      <c r="L110" s="295"/>
      <c r="M110" s="295"/>
      <c r="N110" s="295"/>
      <c r="O110" s="295"/>
      <c r="P110" s="311"/>
      <c r="Q110" s="311"/>
      <c r="R110" s="311"/>
      <c r="S110" s="311"/>
      <c r="T110" s="311"/>
      <c r="U110" s="311"/>
    </row>
    <row r="111" spans="1:21" ht="18.75" x14ac:dyDescent="0.3">
      <c r="A111" s="307" t="s">
        <v>390</v>
      </c>
      <c r="B111" s="313" t="s">
        <v>43</v>
      </c>
      <c r="C111" s="309"/>
      <c r="D111" s="309"/>
      <c r="E111" s="309"/>
      <c r="F111" s="309"/>
      <c r="G111" s="309"/>
      <c r="H111" s="309"/>
      <c r="I111" s="310">
        <v>20.6</v>
      </c>
      <c r="J111" s="295"/>
      <c r="K111" s="295"/>
      <c r="L111" s="295"/>
      <c r="M111" s="295"/>
      <c r="N111" s="295"/>
      <c r="O111" s="295"/>
      <c r="P111" s="311"/>
      <c r="Q111" s="311"/>
      <c r="R111" s="311"/>
      <c r="S111" s="311"/>
      <c r="T111" s="311"/>
      <c r="U111" s="311"/>
    </row>
    <row r="112" spans="1:21" ht="18.75" x14ac:dyDescent="0.3">
      <c r="A112" s="307" t="s">
        <v>391</v>
      </c>
      <c r="B112" s="313" t="s">
        <v>43</v>
      </c>
      <c r="C112" s="309"/>
      <c r="D112" s="309"/>
      <c r="E112" s="309"/>
      <c r="F112" s="309"/>
      <c r="G112" s="309"/>
      <c r="H112" s="309"/>
      <c r="I112" s="310">
        <v>9.57</v>
      </c>
      <c r="J112" s="295"/>
      <c r="K112" s="295"/>
      <c r="L112" s="295"/>
      <c r="M112" s="295"/>
      <c r="N112" s="295"/>
      <c r="O112" s="295"/>
      <c r="P112" s="311"/>
      <c r="Q112" s="311"/>
      <c r="R112" s="311"/>
      <c r="S112" s="311"/>
      <c r="T112" s="311"/>
      <c r="U112" s="311"/>
    </row>
    <row r="113" spans="1:21" ht="24.75" customHeight="1" x14ac:dyDescent="0.3">
      <c r="A113" s="307" t="s">
        <v>392</v>
      </c>
      <c r="B113" s="313" t="s">
        <v>43</v>
      </c>
      <c r="C113" s="309"/>
      <c r="D113" s="309"/>
      <c r="E113" s="309"/>
      <c r="F113" s="309"/>
      <c r="G113" s="309"/>
      <c r="H113" s="309"/>
      <c r="I113" s="310">
        <v>5.21</v>
      </c>
      <c r="J113" s="295"/>
      <c r="K113" s="295"/>
      <c r="L113" s="295"/>
      <c r="M113" s="295"/>
      <c r="N113" s="295"/>
      <c r="O113" s="295"/>
      <c r="P113" s="311"/>
      <c r="Q113" s="311"/>
      <c r="R113" s="311"/>
      <c r="S113" s="311"/>
      <c r="T113" s="311"/>
      <c r="U113" s="311"/>
    </row>
    <row r="114" spans="1:21" ht="18.75" x14ac:dyDescent="0.3">
      <c r="A114" s="307" t="s">
        <v>393</v>
      </c>
      <c r="B114" s="313" t="s">
        <v>43</v>
      </c>
      <c r="C114" s="309"/>
      <c r="D114" s="309"/>
      <c r="E114" s="309"/>
      <c r="F114" s="309"/>
      <c r="G114" s="309"/>
      <c r="H114" s="309"/>
      <c r="I114" s="310">
        <v>7.25</v>
      </c>
      <c r="J114" s="295"/>
      <c r="K114" s="295"/>
      <c r="L114" s="295"/>
      <c r="M114" s="295"/>
      <c r="N114" s="295"/>
      <c r="O114" s="295"/>
      <c r="P114" s="311"/>
      <c r="Q114" s="311"/>
      <c r="R114" s="311"/>
      <c r="S114" s="311"/>
      <c r="T114" s="311"/>
      <c r="U114" s="311"/>
    </row>
    <row r="115" spans="1:21" ht="18.75" x14ac:dyDescent="0.3">
      <c r="A115" s="312" t="s">
        <v>394</v>
      </c>
      <c r="B115" s="311"/>
      <c r="C115" s="309"/>
      <c r="D115" s="309"/>
      <c r="E115" s="309"/>
      <c r="F115" s="309"/>
      <c r="G115" s="309"/>
      <c r="H115" s="309"/>
      <c r="I115" s="338"/>
      <c r="J115" s="295"/>
      <c r="K115" s="295"/>
      <c r="L115" s="295"/>
      <c r="M115" s="295"/>
      <c r="N115" s="295"/>
      <c r="O115" s="295"/>
      <c r="P115" s="311"/>
      <c r="Q115" s="311"/>
      <c r="R115" s="311"/>
      <c r="S115" s="311"/>
      <c r="T115" s="311"/>
      <c r="U115" s="311"/>
    </row>
    <row r="116" spans="1:21" ht="37.5" x14ac:dyDescent="0.3">
      <c r="A116" s="307" t="s">
        <v>395</v>
      </c>
      <c r="B116" s="313" t="s">
        <v>575</v>
      </c>
      <c r="C116" s="309"/>
      <c r="D116" s="309"/>
      <c r="E116" s="309"/>
      <c r="F116" s="309"/>
      <c r="G116" s="309"/>
      <c r="H116" s="309"/>
      <c r="I116" s="310">
        <v>747.6</v>
      </c>
      <c r="J116" s="295"/>
      <c r="K116" s="295"/>
      <c r="L116" s="295"/>
      <c r="M116" s="295"/>
      <c r="N116" s="295"/>
      <c r="O116" s="295"/>
      <c r="P116" s="311"/>
      <c r="Q116" s="311"/>
      <c r="R116" s="311"/>
      <c r="S116" s="311"/>
      <c r="T116" s="311"/>
      <c r="U116" s="311"/>
    </row>
    <row r="117" spans="1:21" ht="37.5" x14ac:dyDescent="0.3">
      <c r="A117" s="307" t="s">
        <v>396</v>
      </c>
      <c r="B117" s="313" t="s">
        <v>575</v>
      </c>
      <c r="C117" s="309"/>
      <c r="D117" s="309"/>
      <c r="E117" s="309"/>
      <c r="F117" s="309"/>
      <c r="G117" s="309"/>
      <c r="H117" s="309"/>
      <c r="I117" s="310">
        <v>134.16</v>
      </c>
      <c r="J117" s="295"/>
      <c r="K117" s="295"/>
      <c r="L117" s="295"/>
      <c r="M117" s="295"/>
      <c r="N117" s="295"/>
      <c r="O117" s="295"/>
      <c r="P117" s="311"/>
      <c r="Q117" s="311"/>
      <c r="R117" s="311"/>
      <c r="S117" s="311"/>
      <c r="T117" s="311"/>
      <c r="U117" s="311"/>
    </row>
    <row r="118" spans="1:21" ht="30" customHeight="1" x14ac:dyDescent="0.3">
      <c r="A118" s="307" t="s">
        <v>397</v>
      </c>
      <c r="B118" s="308" t="s">
        <v>43</v>
      </c>
      <c r="C118" s="309"/>
      <c r="D118" s="309"/>
      <c r="E118" s="309"/>
      <c r="F118" s="309"/>
      <c r="G118" s="309"/>
      <c r="H118" s="309"/>
      <c r="I118" s="310">
        <v>115.5</v>
      </c>
      <c r="J118" s="295"/>
      <c r="K118" s="295"/>
      <c r="L118" s="295"/>
      <c r="M118" s="295"/>
      <c r="N118" s="295"/>
      <c r="O118" s="295"/>
      <c r="P118" s="311"/>
      <c r="Q118" s="311"/>
      <c r="R118" s="311"/>
      <c r="S118" s="311"/>
      <c r="T118" s="311"/>
      <c r="U118" s="311"/>
    </row>
    <row r="119" spans="1:21" ht="37.5" x14ac:dyDescent="0.3">
      <c r="A119" s="307" t="s">
        <v>398</v>
      </c>
      <c r="B119" s="313" t="s">
        <v>576</v>
      </c>
      <c r="C119" s="309"/>
      <c r="D119" s="309"/>
      <c r="E119" s="309"/>
      <c r="F119" s="309"/>
      <c r="G119" s="309"/>
      <c r="H119" s="309"/>
      <c r="I119" s="310">
        <v>4.7</v>
      </c>
      <c r="J119" s="295"/>
      <c r="K119" s="295"/>
      <c r="L119" s="295"/>
      <c r="M119" s="295"/>
      <c r="N119" s="295"/>
      <c r="O119" s="295"/>
      <c r="P119" s="311"/>
      <c r="Q119" s="311"/>
      <c r="R119" s="311"/>
      <c r="S119" s="311"/>
      <c r="T119" s="311"/>
      <c r="U119" s="311"/>
    </row>
    <row r="120" spans="1:21" ht="54" customHeight="1" x14ac:dyDescent="0.3">
      <c r="A120" s="307" t="s">
        <v>399</v>
      </c>
      <c r="B120" s="313" t="s">
        <v>576</v>
      </c>
      <c r="C120" s="309"/>
      <c r="D120" s="309"/>
      <c r="E120" s="309"/>
      <c r="F120" s="309"/>
      <c r="G120" s="309"/>
      <c r="H120" s="309"/>
      <c r="I120" s="310">
        <v>4.7</v>
      </c>
      <c r="J120" s="295"/>
      <c r="K120" s="295"/>
      <c r="L120" s="295"/>
      <c r="M120" s="295"/>
      <c r="N120" s="295"/>
      <c r="O120" s="295"/>
      <c r="P120" s="311"/>
      <c r="Q120" s="311"/>
      <c r="R120" s="311"/>
      <c r="S120" s="311"/>
      <c r="T120" s="311"/>
      <c r="U120" s="311"/>
    </row>
    <row r="121" spans="1:21" ht="77.25" customHeight="1" x14ac:dyDescent="0.3">
      <c r="A121" s="307" t="s">
        <v>400</v>
      </c>
      <c r="B121" s="313" t="s">
        <v>575</v>
      </c>
      <c r="C121" s="309"/>
      <c r="D121" s="309"/>
      <c r="E121" s="309"/>
      <c r="F121" s="309"/>
      <c r="G121" s="309"/>
      <c r="H121" s="309"/>
      <c r="I121" s="310">
        <v>159</v>
      </c>
      <c r="J121" s="295"/>
      <c r="K121" s="295"/>
      <c r="L121" s="295"/>
      <c r="M121" s="295"/>
      <c r="N121" s="295"/>
      <c r="O121" s="295"/>
      <c r="P121" s="311"/>
      <c r="Q121" s="311"/>
      <c r="R121" s="311"/>
      <c r="S121" s="311"/>
      <c r="T121" s="311"/>
      <c r="U121" s="311"/>
    </row>
    <row r="122" spans="1:21" ht="18.75" x14ac:dyDescent="0.3">
      <c r="A122" s="312" t="s">
        <v>401</v>
      </c>
      <c r="B122" s="338"/>
      <c r="C122" s="309"/>
      <c r="D122" s="309"/>
      <c r="E122" s="309"/>
      <c r="F122" s="309"/>
      <c r="G122" s="309"/>
      <c r="H122" s="309"/>
      <c r="I122" s="338"/>
      <c r="J122" s="295"/>
      <c r="K122" s="295"/>
      <c r="L122" s="295"/>
      <c r="M122" s="295"/>
      <c r="N122" s="295"/>
      <c r="O122" s="295"/>
      <c r="P122" s="311"/>
      <c r="Q122" s="311"/>
      <c r="R122" s="311"/>
      <c r="S122" s="311"/>
      <c r="T122" s="311"/>
      <c r="U122" s="311"/>
    </row>
    <row r="123" spans="1:21" ht="18.75" x14ac:dyDescent="0.3">
      <c r="A123" s="307" t="s">
        <v>402</v>
      </c>
      <c r="B123" s="308" t="s">
        <v>45</v>
      </c>
      <c r="C123" s="309"/>
      <c r="D123" s="309"/>
      <c r="E123" s="309"/>
      <c r="F123" s="309"/>
      <c r="G123" s="309"/>
      <c r="H123" s="309"/>
      <c r="I123" s="310">
        <v>281.14999999999998</v>
      </c>
      <c r="J123" s="295"/>
      <c r="K123" s="295"/>
      <c r="L123" s="295"/>
      <c r="M123" s="295"/>
      <c r="N123" s="295"/>
      <c r="O123" s="295"/>
      <c r="P123" s="311"/>
      <c r="Q123" s="311"/>
      <c r="R123" s="311"/>
      <c r="S123" s="311"/>
      <c r="T123" s="311"/>
      <c r="U123" s="311"/>
    </row>
    <row r="124" spans="1:21" ht="18.75" x14ac:dyDescent="0.3">
      <c r="A124" s="307" t="s">
        <v>403</v>
      </c>
      <c r="B124" s="308" t="s">
        <v>45</v>
      </c>
      <c r="C124" s="309"/>
      <c r="D124" s="309"/>
      <c r="E124" s="309"/>
      <c r="F124" s="309"/>
      <c r="G124" s="309"/>
      <c r="H124" s="309"/>
      <c r="I124" s="310">
        <v>336.52</v>
      </c>
      <c r="J124" s="295"/>
      <c r="K124" s="295"/>
      <c r="L124" s="295"/>
      <c r="M124" s="295"/>
      <c r="N124" s="295"/>
      <c r="O124" s="295"/>
      <c r="P124" s="311"/>
      <c r="Q124" s="311"/>
      <c r="R124" s="311"/>
      <c r="S124" s="311"/>
      <c r="T124" s="311"/>
      <c r="U124" s="311"/>
    </row>
    <row r="125" spans="1:21" ht="18.75" x14ac:dyDescent="0.3">
      <c r="A125" s="312" t="s">
        <v>404</v>
      </c>
      <c r="B125" s="338"/>
      <c r="C125" s="309"/>
      <c r="D125" s="309"/>
      <c r="E125" s="309"/>
      <c r="F125" s="309"/>
      <c r="G125" s="309"/>
      <c r="H125" s="309"/>
      <c r="I125" s="338"/>
      <c r="J125" s="295"/>
      <c r="K125" s="295"/>
      <c r="L125" s="295"/>
      <c r="M125" s="295"/>
      <c r="N125" s="295"/>
      <c r="O125" s="295"/>
      <c r="P125" s="311"/>
      <c r="Q125" s="311"/>
      <c r="R125" s="311"/>
      <c r="S125" s="311"/>
      <c r="T125" s="311"/>
      <c r="U125" s="311"/>
    </row>
    <row r="126" spans="1:21" ht="37.5" x14ac:dyDescent="0.3">
      <c r="A126" s="307" t="s">
        <v>405</v>
      </c>
      <c r="B126" s="308" t="s">
        <v>45</v>
      </c>
      <c r="C126" s="309"/>
      <c r="D126" s="309"/>
      <c r="E126" s="309"/>
      <c r="F126" s="309"/>
      <c r="G126" s="309"/>
      <c r="H126" s="309"/>
      <c r="I126" s="310">
        <v>626.01</v>
      </c>
      <c r="J126" s="295"/>
      <c r="K126" s="295"/>
      <c r="L126" s="295"/>
      <c r="M126" s="295"/>
      <c r="N126" s="295"/>
      <c r="O126" s="295"/>
      <c r="P126" s="311"/>
      <c r="Q126" s="311"/>
      <c r="R126" s="311"/>
      <c r="S126" s="311"/>
      <c r="T126" s="311"/>
      <c r="U126" s="311"/>
    </row>
    <row r="127" spans="1:21" ht="52.5" customHeight="1" x14ac:dyDescent="0.3">
      <c r="A127" s="307" t="s">
        <v>406</v>
      </c>
      <c r="B127" s="308" t="s">
        <v>45</v>
      </c>
      <c r="C127" s="309"/>
      <c r="D127" s="309"/>
      <c r="E127" s="309"/>
      <c r="F127" s="309"/>
      <c r="G127" s="309"/>
      <c r="H127" s="309"/>
      <c r="I127" s="310">
        <v>1017.18</v>
      </c>
      <c r="J127" s="295"/>
      <c r="K127" s="295"/>
      <c r="L127" s="295"/>
      <c r="M127" s="295"/>
      <c r="N127" s="295"/>
      <c r="O127" s="295"/>
      <c r="P127" s="311"/>
      <c r="Q127" s="311"/>
      <c r="R127" s="311"/>
      <c r="S127" s="311"/>
      <c r="T127" s="311"/>
      <c r="U127" s="311"/>
    </row>
    <row r="128" spans="1:21" ht="37.5" x14ac:dyDescent="0.3">
      <c r="A128" s="307" t="s">
        <v>407</v>
      </c>
      <c r="B128" s="308" t="s">
        <v>45</v>
      </c>
      <c r="C128" s="309"/>
      <c r="D128" s="309"/>
      <c r="E128" s="309"/>
      <c r="F128" s="309"/>
      <c r="G128" s="309"/>
      <c r="H128" s="309"/>
      <c r="I128" s="310">
        <v>770.02</v>
      </c>
      <c r="J128" s="295"/>
      <c r="K128" s="295"/>
      <c r="L128" s="295"/>
      <c r="M128" s="295"/>
      <c r="N128" s="295"/>
      <c r="O128" s="295"/>
      <c r="P128" s="311"/>
      <c r="Q128" s="311"/>
      <c r="R128" s="311"/>
      <c r="S128" s="311"/>
      <c r="T128" s="311"/>
      <c r="U128" s="311"/>
    </row>
    <row r="129" spans="1:21" ht="37.5" x14ac:dyDescent="0.3">
      <c r="A129" s="307" t="s">
        <v>408</v>
      </c>
      <c r="B129" s="308" t="s">
        <v>45</v>
      </c>
      <c r="C129" s="309"/>
      <c r="D129" s="309"/>
      <c r="E129" s="309"/>
      <c r="F129" s="309"/>
      <c r="G129" s="309"/>
      <c r="H129" s="309"/>
      <c r="I129" s="310">
        <v>1142.23</v>
      </c>
      <c r="J129" s="295"/>
      <c r="K129" s="295"/>
      <c r="L129" s="295"/>
      <c r="M129" s="295"/>
      <c r="N129" s="295"/>
      <c r="O129" s="295"/>
      <c r="P129" s="311"/>
      <c r="Q129" s="311"/>
      <c r="R129" s="311"/>
      <c r="S129" s="311"/>
      <c r="T129" s="311"/>
      <c r="U129" s="311"/>
    </row>
    <row r="130" spans="1:21" ht="37.5" x14ac:dyDescent="0.3">
      <c r="A130" s="307" t="s">
        <v>409</v>
      </c>
      <c r="B130" s="308" t="s">
        <v>45</v>
      </c>
      <c r="C130" s="309"/>
      <c r="D130" s="309"/>
      <c r="E130" s="309"/>
      <c r="F130" s="309"/>
      <c r="G130" s="309"/>
      <c r="H130" s="309"/>
      <c r="I130" s="310">
        <v>711</v>
      </c>
      <c r="J130" s="295"/>
      <c r="K130" s="295"/>
      <c r="L130" s="295"/>
      <c r="M130" s="295"/>
      <c r="N130" s="295"/>
      <c r="O130" s="295"/>
      <c r="P130" s="311"/>
      <c r="Q130" s="311"/>
      <c r="R130" s="311"/>
      <c r="S130" s="311"/>
      <c r="T130" s="311"/>
      <c r="U130" s="311"/>
    </row>
    <row r="131" spans="1:21" ht="37.5" x14ac:dyDescent="0.3">
      <c r="A131" s="307" t="s">
        <v>410</v>
      </c>
      <c r="B131" s="308" t="s">
        <v>45</v>
      </c>
      <c r="C131" s="309"/>
      <c r="D131" s="309"/>
      <c r="E131" s="309"/>
      <c r="F131" s="309"/>
      <c r="G131" s="309"/>
      <c r="H131" s="309"/>
      <c r="I131" s="310">
        <v>193.92</v>
      </c>
      <c r="J131" s="295"/>
      <c r="K131" s="295"/>
      <c r="L131" s="295"/>
      <c r="M131" s="295"/>
      <c r="N131" s="295"/>
      <c r="O131" s="295"/>
      <c r="P131" s="311"/>
      <c r="Q131" s="311"/>
      <c r="R131" s="311"/>
      <c r="S131" s="311"/>
      <c r="T131" s="311"/>
      <c r="U131" s="311"/>
    </row>
    <row r="132" spans="1:21" ht="37.5" x14ac:dyDescent="0.3">
      <c r="A132" s="307" t="s">
        <v>411</v>
      </c>
      <c r="B132" s="308" t="s">
        <v>45</v>
      </c>
      <c r="C132" s="309"/>
      <c r="D132" s="309"/>
      <c r="E132" s="309"/>
      <c r="F132" s="309"/>
      <c r="G132" s="309"/>
      <c r="H132" s="309"/>
      <c r="I132" s="310">
        <v>388</v>
      </c>
      <c r="J132" s="295"/>
      <c r="K132" s="295"/>
      <c r="L132" s="295"/>
      <c r="M132" s="295"/>
      <c r="N132" s="295"/>
      <c r="O132" s="295"/>
      <c r="P132" s="311"/>
      <c r="Q132" s="311"/>
      <c r="R132" s="311"/>
      <c r="S132" s="311"/>
      <c r="T132" s="311"/>
      <c r="U132" s="311"/>
    </row>
    <row r="133" spans="1:21" ht="105" customHeight="1" x14ac:dyDescent="0.3">
      <c r="A133" s="307" t="s">
        <v>412</v>
      </c>
      <c r="B133" s="308" t="s">
        <v>45</v>
      </c>
      <c r="C133" s="309"/>
      <c r="D133" s="309"/>
      <c r="E133" s="309"/>
      <c r="F133" s="309"/>
      <c r="G133" s="309"/>
      <c r="H133" s="309"/>
      <c r="I133" s="310">
        <v>63.16</v>
      </c>
      <c r="J133" s="295"/>
      <c r="K133" s="295"/>
      <c r="L133" s="295"/>
      <c r="M133" s="295"/>
      <c r="N133" s="295"/>
      <c r="O133" s="295"/>
      <c r="P133" s="311"/>
      <c r="Q133" s="311"/>
      <c r="R133" s="311"/>
      <c r="S133" s="311"/>
      <c r="T133" s="311"/>
      <c r="U133" s="311"/>
    </row>
    <row r="134" spans="1:21" ht="128.25" customHeight="1" x14ac:dyDescent="0.3">
      <c r="A134" s="307" t="s">
        <v>413</v>
      </c>
      <c r="B134" s="308" t="s">
        <v>45</v>
      </c>
      <c r="C134" s="309"/>
      <c r="D134" s="309"/>
      <c r="E134" s="309"/>
      <c r="F134" s="309"/>
      <c r="G134" s="309"/>
      <c r="H134" s="309"/>
      <c r="I134" s="310">
        <v>166.57</v>
      </c>
      <c r="J134" s="295"/>
      <c r="K134" s="295"/>
      <c r="L134" s="295"/>
      <c r="M134" s="295"/>
      <c r="N134" s="295"/>
      <c r="O134" s="295"/>
      <c r="P134" s="311"/>
      <c r="Q134" s="311"/>
      <c r="R134" s="311"/>
      <c r="S134" s="311"/>
      <c r="T134" s="311"/>
      <c r="U134" s="311"/>
    </row>
    <row r="135" spans="1:21" ht="18.75" x14ac:dyDescent="0.3">
      <c r="A135" s="307" t="s">
        <v>414</v>
      </c>
      <c r="B135" s="308" t="s">
        <v>46</v>
      </c>
      <c r="C135" s="309"/>
      <c r="D135" s="309"/>
      <c r="E135" s="309"/>
      <c r="F135" s="309"/>
      <c r="G135" s="309"/>
      <c r="H135" s="309"/>
      <c r="I135" s="310">
        <v>17</v>
      </c>
      <c r="J135" s="295"/>
      <c r="K135" s="295"/>
      <c r="L135" s="295"/>
      <c r="M135" s="295"/>
      <c r="N135" s="295"/>
      <c r="O135" s="295"/>
      <c r="P135" s="311"/>
      <c r="Q135" s="311"/>
      <c r="R135" s="311"/>
      <c r="S135" s="311"/>
      <c r="T135" s="311"/>
      <c r="U135" s="311"/>
    </row>
    <row r="136" spans="1:21" ht="18.75" x14ac:dyDescent="0.3">
      <c r="A136" s="312" t="s">
        <v>415</v>
      </c>
      <c r="B136" s="338"/>
      <c r="C136" s="309"/>
      <c r="D136" s="309"/>
      <c r="E136" s="309"/>
      <c r="F136" s="309"/>
      <c r="G136" s="309"/>
      <c r="H136" s="309"/>
      <c r="I136" s="338"/>
      <c r="J136" s="295"/>
      <c r="K136" s="295"/>
      <c r="L136" s="295"/>
      <c r="M136" s="295"/>
      <c r="N136" s="295"/>
      <c r="O136" s="295"/>
      <c r="P136" s="311"/>
      <c r="Q136" s="311"/>
      <c r="R136" s="311"/>
      <c r="S136" s="311"/>
      <c r="T136" s="311"/>
      <c r="U136" s="311"/>
    </row>
    <row r="137" spans="1:21" ht="82.5" customHeight="1" x14ac:dyDescent="0.3">
      <c r="A137" s="307" t="s">
        <v>416</v>
      </c>
      <c r="B137" s="308" t="s">
        <v>46</v>
      </c>
      <c r="C137" s="309"/>
      <c r="D137" s="309"/>
      <c r="E137" s="309"/>
      <c r="F137" s="309"/>
      <c r="G137" s="309"/>
      <c r="H137" s="309"/>
      <c r="I137" s="310">
        <v>89.05</v>
      </c>
      <c r="J137" s="295"/>
      <c r="K137" s="295"/>
      <c r="L137" s="295"/>
      <c r="M137" s="295"/>
      <c r="N137" s="295"/>
      <c r="O137" s="295"/>
      <c r="P137" s="311"/>
      <c r="Q137" s="311"/>
      <c r="R137" s="311"/>
      <c r="S137" s="311"/>
      <c r="T137" s="311"/>
      <c r="U137" s="311"/>
    </row>
    <row r="138" spans="1:21" ht="37.5" x14ac:dyDescent="0.3">
      <c r="A138" s="307" t="s">
        <v>417</v>
      </c>
      <c r="B138" s="308" t="s">
        <v>46</v>
      </c>
      <c r="C138" s="309"/>
      <c r="D138" s="309"/>
      <c r="E138" s="309"/>
      <c r="F138" s="309"/>
      <c r="G138" s="309"/>
      <c r="H138" s="309"/>
      <c r="I138" s="310">
        <v>722.03</v>
      </c>
      <c r="J138" s="295"/>
      <c r="K138" s="295"/>
      <c r="L138" s="295"/>
      <c r="M138" s="295"/>
      <c r="N138" s="295"/>
      <c r="O138" s="295"/>
      <c r="P138" s="311"/>
      <c r="Q138" s="311"/>
      <c r="R138" s="311"/>
      <c r="S138" s="311"/>
      <c r="T138" s="311"/>
      <c r="U138" s="311"/>
    </row>
    <row r="139" spans="1:21" ht="37.5" x14ac:dyDescent="0.3">
      <c r="A139" s="307" t="s">
        <v>418</v>
      </c>
      <c r="B139" s="313" t="s">
        <v>46</v>
      </c>
      <c r="C139" s="309"/>
      <c r="D139" s="309"/>
      <c r="E139" s="309"/>
      <c r="F139" s="309"/>
      <c r="G139" s="309"/>
      <c r="H139" s="309"/>
      <c r="I139" s="310">
        <v>89.29</v>
      </c>
      <c r="J139" s="295"/>
      <c r="K139" s="295"/>
      <c r="L139" s="295"/>
      <c r="M139" s="295"/>
      <c r="N139" s="295"/>
      <c r="O139" s="295"/>
      <c r="P139" s="311"/>
      <c r="Q139" s="311"/>
      <c r="R139" s="311"/>
      <c r="S139" s="311"/>
      <c r="T139" s="311"/>
      <c r="U139" s="311"/>
    </row>
    <row r="140" spans="1:21" ht="18.75" x14ac:dyDescent="0.3">
      <c r="A140" s="307" t="s">
        <v>419</v>
      </c>
      <c r="B140" s="308" t="s">
        <v>46</v>
      </c>
      <c r="C140" s="309"/>
      <c r="D140" s="309"/>
      <c r="E140" s="309"/>
      <c r="F140" s="309"/>
      <c r="G140" s="309"/>
      <c r="H140" s="309"/>
      <c r="I140" s="310">
        <v>141.4</v>
      </c>
      <c r="J140" s="295"/>
      <c r="K140" s="295"/>
      <c r="L140" s="295"/>
      <c r="M140" s="295"/>
      <c r="N140" s="295"/>
      <c r="O140" s="295"/>
      <c r="P140" s="311"/>
      <c r="Q140" s="311"/>
      <c r="R140" s="311"/>
      <c r="S140" s="311"/>
      <c r="T140" s="311"/>
      <c r="U140" s="311"/>
    </row>
    <row r="141" spans="1:21" ht="56.25" x14ac:dyDescent="0.3">
      <c r="A141" s="312" t="s">
        <v>420</v>
      </c>
      <c r="B141" s="338"/>
      <c r="C141" s="309"/>
      <c r="D141" s="309"/>
      <c r="E141" s="309"/>
      <c r="F141" s="309"/>
      <c r="G141" s="309"/>
      <c r="H141" s="309"/>
      <c r="I141" s="338"/>
      <c r="J141" s="295"/>
      <c r="K141" s="295"/>
      <c r="L141" s="295"/>
      <c r="M141" s="295"/>
      <c r="N141" s="295"/>
      <c r="O141" s="295"/>
      <c r="P141" s="311"/>
      <c r="Q141" s="311"/>
      <c r="R141" s="311"/>
      <c r="S141" s="311"/>
      <c r="T141" s="311"/>
      <c r="U141" s="311"/>
    </row>
    <row r="142" spans="1:21" ht="18.75" x14ac:dyDescent="0.3">
      <c r="A142" s="307" t="s">
        <v>421</v>
      </c>
      <c r="B142" s="308" t="s">
        <v>42</v>
      </c>
      <c r="C142" s="309"/>
      <c r="D142" s="309"/>
      <c r="E142" s="309"/>
      <c r="F142" s="309"/>
      <c r="G142" s="309"/>
      <c r="H142" s="309"/>
      <c r="I142" s="310">
        <v>5814.27</v>
      </c>
      <c r="J142" s="295"/>
      <c r="K142" s="295"/>
      <c r="L142" s="295"/>
      <c r="M142" s="295"/>
      <c r="N142" s="295"/>
      <c r="O142" s="295"/>
      <c r="P142" s="311"/>
      <c r="Q142" s="311"/>
      <c r="R142" s="311"/>
      <c r="S142" s="311"/>
      <c r="T142" s="311"/>
      <c r="U142" s="311"/>
    </row>
    <row r="143" spans="1:21" ht="18.75" x14ac:dyDescent="0.3">
      <c r="A143" s="307" t="s">
        <v>422</v>
      </c>
      <c r="B143" s="308" t="s">
        <v>42</v>
      </c>
      <c r="C143" s="309"/>
      <c r="D143" s="309"/>
      <c r="E143" s="309"/>
      <c r="F143" s="309"/>
      <c r="G143" s="309"/>
      <c r="H143" s="309"/>
      <c r="I143" s="310">
        <v>5814.27</v>
      </c>
      <c r="J143" s="295"/>
      <c r="K143" s="295"/>
      <c r="L143" s="295"/>
      <c r="M143" s="295"/>
      <c r="N143" s="295"/>
      <c r="O143" s="295"/>
      <c r="P143" s="311"/>
      <c r="Q143" s="311"/>
      <c r="R143" s="311"/>
      <c r="S143" s="311"/>
      <c r="T143" s="311"/>
      <c r="U143" s="311"/>
    </row>
    <row r="144" spans="1:21" ht="18.75" x14ac:dyDescent="0.3">
      <c r="A144" s="307" t="s">
        <v>423</v>
      </c>
      <c r="B144" s="308" t="s">
        <v>45</v>
      </c>
      <c r="C144" s="309"/>
      <c r="D144" s="309"/>
      <c r="E144" s="309"/>
      <c r="F144" s="309"/>
      <c r="G144" s="309"/>
      <c r="H144" s="309"/>
      <c r="I144" s="310">
        <v>369.83</v>
      </c>
      <c r="J144" s="295"/>
      <c r="K144" s="295"/>
      <c r="L144" s="295"/>
      <c r="M144" s="295"/>
      <c r="N144" s="295"/>
      <c r="O144" s="295"/>
      <c r="P144" s="311"/>
      <c r="Q144" s="311"/>
      <c r="R144" s="311"/>
      <c r="S144" s="311"/>
      <c r="T144" s="311"/>
      <c r="U144" s="311"/>
    </row>
    <row r="145" spans="1:21" ht="56.25" x14ac:dyDescent="0.3">
      <c r="A145" s="307" t="s">
        <v>424</v>
      </c>
      <c r="B145" s="308" t="s">
        <v>42</v>
      </c>
      <c r="C145" s="309"/>
      <c r="D145" s="309"/>
      <c r="E145" s="309"/>
      <c r="F145" s="309"/>
      <c r="G145" s="309"/>
      <c r="H145" s="309"/>
      <c r="I145" s="310">
        <v>14322.75</v>
      </c>
      <c r="J145" s="295"/>
      <c r="K145" s="295"/>
      <c r="L145" s="295"/>
      <c r="M145" s="295"/>
      <c r="N145" s="295"/>
      <c r="O145" s="295"/>
      <c r="P145" s="311"/>
      <c r="Q145" s="311"/>
      <c r="R145" s="311"/>
      <c r="S145" s="311"/>
      <c r="T145" s="311"/>
      <c r="U145" s="311"/>
    </row>
    <row r="146" spans="1:21" ht="18.75" x14ac:dyDescent="0.3">
      <c r="A146" s="307" t="s">
        <v>425</v>
      </c>
      <c r="B146" s="308" t="s">
        <v>42</v>
      </c>
      <c r="C146" s="309"/>
      <c r="D146" s="309"/>
      <c r="E146" s="309"/>
      <c r="F146" s="309"/>
      <c r="G146" s="309"/>
      <c r="H146" s="309"/>
      <c r="I146" s="310">
        <v>533.54999999999995</v>
      </c>
      <c r="J146" s="295"/>
      <c r="K146" s="295"/>
      <c r="L146" s="295"/>
      <c r="M146" s="295"/>
      <c r="N146" s="295"/>
      <c r="O146" s="295"/>
      <c r="P146" s="311"/>
      <c r="Q146" s="311"/>
      <c r="R146" s="311"/>
      <c r="S146" s="311"/>
      <c r="T146" s="311"/>
      <c r="U146" s="311"/>
    </row>
    <row r="147" spans="1:21" ht="18.75" x14ac:dyDescent="0.3">
      <c r="A147" s="307" t="s">
        <v>426</v>
      </c>
      <c r="B147" s="308" t="s">
        <v>42</v>
      </c>
      <c r="C147" s="309"/>
      <c r="D147" s="309"/>
      <c r="E147" s="309"/>
      <c r="F147" s="309"/>
      <c r="G147" s="309"/>
      <c r="H147" s="309"/>
      <c r="I147" s="310">
        <v>7608.62</v>
      </c>
      <c r="J147" s="295"/>
      <c r="K147" s="295"/>
      <c r="L147" s="295"/>
      <c r="M147" s="295"/>
      <c r="N147" s="295"/>
      <c r="O147" s="295"/>
      <c r="P147" s="311"/>
      <c r="Q147" s="311"/>
      <c r="R147" s="311"/>
      <c r="S147" s="311"/>
      <c r="T147" s="311"/>
      <c r="U147" s="311"/>
    </row>
    <row r="148" spans="1:21" ht="18.75" x14ac:dyDescent="0.3">
      <c r="A148" s="307" t="s">
        <v>427</v>
      </c>
      <c r="B148" s="308" t="s">
        <v>48</v>
      </c>
      <c r="C148" s="309"/>
      <c r="D148" s="309"/>
      <c r="E148" s="309"/>
      <c r="F148" s="309"/>
      <c r="G148" s="309"/>
      <c r="H148" s="309"/>
      <c r="I148" s="310">
        <v>9.08</v>
      </c>
      <c r="J148" s="295"/>
      <c r="K148" s="295"/>
      <c r="L148" s="295"/>
      <c r="M148" s="295"/>
      <c r="N148" s="295"/>
      <c r="O148" s="295"/>
      <c r="P148" s="311"/>
      <c r="Q148" s="311"/>
      <c r="R148" s="311"/>
      <c r="S148" s="311"/>
      <c r="T148" s="311"/>
      <c r="U148" s="311"/>
    </row>
    <row r="149" spans="1:21" ht="37.5" x14ac:dyDescent="0.3">
      <c r="A149" s="307" t="s">
        <v>428</v>
      </c>
      <c r="B149" s="308" t="s">
        <v>48</v>
      </c>
      <c r="C149" s="309"/>
      <c r="D149" s="309"/>
      <c r="E149" s="309"/>
      <c r="F149" s="309"/>
      <c r="G149" s="309"/>
      <c r="H149" s="309"/>
      <c r="I149" s="310">
        <v>6.3</v>
      </c>
      <c r="J149" s="295"/>
      <c r="K149" s="295"/>
      <c r="L149" s="295"/>
      <c r="M149" s="295"/>
      <c r="N149" s="295"/>
      <c r="O149" s="295"/>
      <c r="P149" s="311"/>
      <c r="Q149" s="311"/>
      <c r="R149" s="311"/>
      <c r="S149" s="311"/>
      <c r="T149" s="311"/>
      <c r="U149" s="311"/>
    </row>
    <row r="150" spans="1:21" ht="37.5" x14ac:dyDescent="0.3">
      <c r="A150" s="307" t="s">
        <v>429</v>
      </c>
      <c r="B150" s="308" t="s">
        <v>49</v>
      </c>
      <c r="C150" s="309"/>
      <c r="D150" s="309"/>
      <c r="E150" s="309"/>
      <c r="F150" s="309"/>
      <c r="G150" s="309"/>
      <c r="H150" s="309"/>
      <c r="I150" s="310">
        <v>18.78</v>
      </c>
      <c r="J150" s="295"/>
      <c r="K150" s="295"/>
      <c r="L150" s="295"/>
      <c r="M150" s="295"/>
      <c r="N150" s="295"/>
      <c r="O150" s="295"/>
      <c r="P150" s="311"/>
      <c r="Q150" s="311"/>
      <c r="R150" s="311"/>
      <c r="S150" s="311"/>
      <c r="T150" s="311"/>
      <c r="U150" s="311"/>
    </row>
    <row r="151" spans="1:21" ht="18.75" x14ac:dyDescent="0.3">
      <c r="A151" s="307" t="s">
        <v>430</v>
      </c>
      <c r="B151" s="308" t="s">
        <v>49</v>
      </c>
      <c r="C151" s="309"/>
      <c r="D151" s="309"/>
      <c r="E151" s="309"/>
      <c r="F151" s="309"/>
      <c r="G151" s="309"/>
      <c r="H151" s="309"/>
      <c r="I151" s="310">
        <v>5382.35</v>
      </c>
      <c r="J151" s="295"/>
      <c r="K151" s="295"/>
      <c r="L151" s="295"/>
      <c r="M151" s="295"/>
      <c r="N151" s="295"/>
      <c r="O151" s="295"/>
      <c r="P151" s="311"/>
      <c r="Q151" s="311"/>
      <c r="R151" s="311"/>
      <c r="S151" s="311"/>
      <c r="T151" s="311"/>
      <c r="U151" s="311"/>
    </row>
    <row r="152" spans="1:21" ht="18.75" x14ac:dyDescent="0.3">
      <c r="A152" s="307" t="s">
        <v>431</v>
      </c>
      <c r="B152" s="308" t="s">
        <v>49</v>
      </c>
      <c r="C152" s="309"/>
      <c r="D152" s="309"/>
      <c r="E152" s="309"/>
      <c r="F152" s="309"/>
      <c r="G152" s="309"/>
      <c r="H152" s="309"/>
      <c r="I152" s="310">
        <v>4506.32</v>
      </c>
      <c r="J152" s="295"/>
      <c r="K152" s="295"/>
      <c r="L152" s="295"/>
      <c r="M152" s="295"/>
      <c r="N152" s="295"/>
      <c r="O152" s="295"/>
      <c r="P152" s="311"/>
      <c r="Q152" s="311"/>
      <c r="R152" s="311"/>
      <c r="S152" s="311"/>
      <c r="T152" s="311"/>
      <c r="U152" s="311"/>
    </row>
    <row r="153" spans="1:21" ht="37.5" x14ac:dyDescent="0.3">
      <c r="A153" s="307" t="s">
        <v>432</v>
      </c>
      <c r="B153" s="308" t="s">
        <v>49</v>
      </c>
      <c r="C153" s="309"/>
      <c r="D153" s="309"/>
      <c r="E153" s="309"/>
      <c r="F153" s="309"/>
      <c r="G153" s="309"/>
      <c r="H153" s="309"/>
      <c r="I153" s="310">
        <v>13399.45</v>
      </c>
      <c r="J153" s="295"/>
      <c r="K153" s="295"/>
      <c r="L153" s="295"/>
      <c r="M153" s="295"/>
      <c r="N153" s="295"/>
      <c r="O153" s="295"/>
      <c r="P153" s="311"/>
      <c r="Q153" s="311"/>
      <c r="R153" s="311"/>
      <c r="S153" s="311"/>
      <c r="T153" s="311"/>
      <c r="U153" s="311"/>
    </row>
    <row r="154" spans="1:21" ht="37.5" x14ac:dyDescent="0.3">
      <c r="A154" s="307" t="s">
        <v>433</v>
      </c>
      <c r="B154" s="313" t="s">
        <v>49</v>
      </c>
      <c r="C154" s="309"/>
      <c r="D154" s="309"/>
      <c r="E154" s="309"/>
      <c r="F154" s="309"/>
      <c r="G154" s="309"/>
      <c r="H154" s="309"/>
      <c r="I154" s="310">
        <v>6826.37</v>
      </c>
      <c r="J154" s="295"/>
      <c r="K154" s="295"/>
      <c r="L154" s="295"/>
      <c r="M154" s="295"/>
      <c r="N154" s="295"/>
      <c r="O154" s="295"/>
      <c r="P154" s="311"/>
      <c r="Q154" s="311"/>
      <c r="R154" s="311"/>
      <c r="S154" s="311"/>
      <c r="T154" s="311"/>
      <c r="U154" s="311"/>
    </row>
    <row r="155" spans="1:21" ht="18.75" x14ac:dyDescent="0.3">
      <c r="A155" s="307" t="s">
        <v>434</v>
      </c>
      <c r="B155" s="313" t="s">
        <v>577</v>
      </c>
      <c r="C155" s="309"/>
      <c r="D155" s="309"/>
      <c r="E155" s="309"/>
      <c r="F155" s="309"/>
      <c r="G155" s="309"/>
      <c r="H155" s="309"/>
      <c r="I155" s="310">
        <v>950.33</v>
      </c>
      <c r="J155" s="295"/>
      <c r="K155" s="295"/>
      <c r="L155" s="295"/>
      <c r="M155" s="295"/>
      <c r="N155" s="295"/>
      <c r="O155" s="295"/>
      <c r="P155" s="311"/>
      <c r="Q155" s="311"/>
      <c r="R155" s="311"/>
      <c r="S155" s="311"/>
      <c r="T155" s="311"/>
      <c r="U155" s="311"/>
    </row>
    <row r="156" spans="1:21" ht="37.5" x14ac:dyDescent="0.3">
      <c r="A156" s="307" t="s">
        <v>435</v>
      </c>
      <c r="B156" s="308" t="s">
        <v>45</v>
      </c>
      <c r="C156" s="309"/>
      <c r="D156" s="309"/>
      <c r="E156" s="309"/>
      <c r="F156" s="309"/>
      <c r="G156" s="309"/>
      <c r="H156" s="309"/>
      <c r="I156" s="310">
        <v>383.88</v>
      </c>
      <c r="J156" s="295"/>
      <c r="K156" s="295"/>
      <c r="L156" s="295"/>
      <c r="M156" s="295"/>
      <c r="N156" s="295"/>
      <c r="O156" s="295"/>
      <c r="P156" s="311"/>
      <c r="Q156" s="311"/>
      <c r="R156" s="311"/>
      <c r="S156" s="311"/>
      <c r="T156" s="311"/>
      <c r="U156" s="311"/>
    </row>
    <row r="157" spans="1:21" ht="18.75" x14ac:dyDescent="0.3">
      <c r="A157" s="307" t="s">
        <v>436</v>
      </c>
      <c r="B157" s="308" t="s">
        <v>42</v>
      </c>
      <c r="C157" s="309"/>
      <c r="D157" s="309"/>
      <c r="E157" s="309"/>
      <c r="F157" s="309"/>
      <c r="G157" s="309"/>
      <c r="H157" s="309"/>
      <c r="I157" s="310">
        <v>3250.53</v>
      </c>
      <c r="J157" s="295"/>
      <c r="K157" s="295"/>
      <c r="L157" s="295"/>
      <c r="M157" s="295"/>
      <c r="N157" s="295"/>
      <c r="O157" s="295"/>
      <c r="P157" s="311"/>
      <c r="Q157" s="311"/>
      <c r="R157" s="311"/>
      <c r="S157" s="311"/>
      <c r="T157" s="311"/>
      <c r="U157" s="311"/>
    </row>
    <row r="158" spans="1:21" ht="18.75" x14ac:dyDescent="0.3">
      <c r="A158" s="307" t="s">
        <v>437</v>
      </c>
      <c r="B158" s="308" t="s">
        <v>578</v>
      </c>
      <c r="C158" s="309"/>
      <c r="D158" s="309"/>
      <c r="E158" s="309"/>
      <c r="F158" s="309"/>
      <c r="G158" s="309"/>
      <c r="H158" s="309"/>
      <c r="I158" s="310">
        <v>3.2</v>
      </c>
      <c r="J158" s="295"/>
      <c r="K158" s="295"/>
      <c r="L158" s="295"/>
      <c r="M158" s="295"/>
      <c r="N158" s="295"/>
      <c r="O158" s="295"/>
      <c r="P158" s="311"/>
      <c r="Q158" s="311"/>
      <c r="R158" s="311"/>
      <c r="S158" s="311"/>
      <c r="T158" s="311"/>
      <c r="U158" s="311"/>
    </row>
    <row r="159" spans="1:21" ht="18.75" x14ac:dyDescent="0.3">
      <c r="A159" s="312" t="s">
        <v>438</v>
      </c>
      <c r="B159" s="338"/>
      <c r="C159" s="309"/>
      <c r="D159" s="309"/>
      <c r="E159" s="309"/>
      <c r="F159" s="309"/>
      <c r="G159" s="309"/>
      <c r="H159" s="309"/>
      <c r="I159" s="338"/>
      <c r="J159" s="295"/>
      <c r="K159" s="295"/>
      <c r="L159" s="295"/>
      <c r="M159" s="295"/>
      <c r="N159" s="295"/>
      <c r="O159" s="295"/>
      <c r="P159" s="311"/>
      <c r="Q159" s="311"/>
      <c r="R159" s="311"/>
      <c r="S159" s="311"/>
      <c r="T159" s="311"/>
      <c r="U159" s="311"/>
    </row>
    <row r="160" spans="1:21" ht="57.75" customHeight="1" x14ac:dyDescent="0.3">
      <c r="A160" s="307" t="s">
        <v>439</v>
      </c>
      <c r="B160" s="339" t="s">
        <v>578</v>
      </c>
      <c r="C160" s="340"/>
      <c r="D160" s="340"/>
      <c r="E160" s="340"/>
      <c r="F160" s="340"/>
      <c r="G160" s="340"/>
      <c r="H160" s="340"/>
      <c r="I160" s="310">
        <v>19.66</v>
      </c>
      <c r="J160" s="295"/>
      <c r="K160" s="295"/>
      <c r="L160" s="295"/>
      <c r="M160" s="295"/>
      <c r="N160" s="295"/>
      <c r="O160" s="295"/>
      <c r="P160" s="311"/>
      <c r="Q160" s="311"/>
      <c r="R160" s="311"/>
      <c r="S160" s="311"/>
      <c r="T160" s="311"/>
      <c r="U160" s="311"/>
    </row>
    <row r="161" spans="1:21" ht="18.75" x14ac:dyDescent="0.3">
      <c r="A161" s="307" t="s">
        <v>440</v>
      </c>
      <c r="B161" s="308" t="s">
        <v>578</v>
      </c>
      <c r="C161" s="309"/>
      <c r="D161" s="309"/>
      <c r="E161" s="309"/>
      <c r="F161" s="309"/>
      <c r="G161" s="309"/>
      <c r="H161" s="309"/>
      <c r="I161" s="310">
        <v>15.99</v>
      </c>
      <c r="J161" s="295"/>
      <c r="K161" s="295"/>
      <c r="L161" s="295"/>
      <c r="M161" s="295"/>
      <c r="N161" s="295"/>
      <c r="O161" s="295"/>
      <c r="P161" s="311"/>
      <c r="Q161" s="311"/>
      <c r="R161" s="311"/>
      <c r="S161" s="311"/>
      <c r="T161" s="311"/>
      <c r="U161" s="311"/>
    </row>
    <row r="162" spans="1:21" ht="18.75" x14ac:dyDescent="0.3">
      <c r="A162" s="307" t="s">
        <v>441</v>
      </c>
      <c r="B162" s="308" t="s">
        <v>579</v>
      </c>
      <c r="C162" s="309"/>
      <c r="D162" s="309"/>
      <c r="E162" s="309"/>
      <c r="F162" s="309"/>
      <c r="G162" s="309"/>
      <c r="H162" s="309"/>
      <c r="I162" s="310">
        <v>822.55</v>
      </c>
      <c r="J162" s="295"/>
      <c r="K162" s="295"/>
      <c r="L162" s="295"/>
      <c r="M162" s="295"/>
      <c r="N162" s="295"/>
      <c r="O162" s="295"/>
      <c r="P162" s="311"/>
      <c r="Q162" s="311"/>
      <c r="R162" s="311"/>
      <c r="S162" s="311"/>
      <c r="T162" s="311"/>
      <c r="U162" s="311"/>
    </row>
    <row r="163" spans="1:21" ht="52.5" customHeight="1" x14ac:dyDescent="0.3">
      <c r="A163" s="312" t="s">
        <v>442</v>
      </c>
      <c r="B163" s="338"/>
      <c r="C163" s="309"/>
      <c r="D163" s="309"/>
      <c r="E163" s="309"/>
      <c r="F163" s="309"/>
      <c r="G163" s="309"/>
      <c r="H163" s="309"/>
      <c r="I163" s="338"/>
      <c r="J163" s="295"/>
      <c r="K163" s="295"/>
      <c r="L163" s="295"/>
      <c r="M163" s="295"/>
      <c r="N163" s="295"/>
      <c r="O163" s="295"/>
      <c r="P163" s="311"/>
      <c r="Q163" s="311"/>
      <c r="R163" s="311"/>
      <c r="S163" s="311"/>
      <c r="T163" s="311"/>
      <c r="U163" s="311"/>
    </row>
    <row r="164" spans="1:21" ht="18.75" x14ac:dyDescent="0.3">
      <c r="A164" s="307" t="s">
        <v>443</v>
      </c>
      <c r="B164" s="313" t="s">
        <v>50</v>
      </c>
      <c r="C164" s="309"/>
      <c r="D164" s="309"/>
      <c r="E164" s="309"/>
      <c r="F164" s="309"/>
      <c r="G164" s="309"/>
      <c r="H164" s="309"/>
      <c r="I164" s="310">
        <v>15973.3</v>
      </c>
      <c r="J164" s="295"/>
      <c r="K164" s="295"/>
      <c r="L164" s="295"/>
      <c r="M164" s="295"/>
      <c r="N164" s="295"/>
      <c r="O164" s="295"/>
      <c r="P164" s="311"/>
      <c r="Q164" s="311"/>
      <c r="R164" s="311"/>
      <c r="S164" s="311"/>
      <c r="T164" s="311"/>
      <c r="U164" s="311"/>
    </row>
    <row r="165" spans="1:21" ht="18.75" x14ac:dyDescent="0.3">
      <c r="A165" s="307" t="s">
        <v>444</v>
      </c>
      <c r="B165" s="308" t="s">
        <v>50</v>
      </c>
      <c r="C165" s="309"/>
      <c r="D165" s="309"/>
      <c r="E165" s="309"/>
      <c r="F165" s="309"/>
      <c r="G165" s="309"/>
      <c r="H165" s="309"/>
      <c r="I165" s="310">
        <v>16692.84</v>
      </c>
      <c r="J165" s="295"/>
      <c r="K165" s="295"/>
      <c r="L165" s="295"/>
      <c r="M165" s="295"/>
      <c r="N165" s="295"/>
      <c r="O165" s="295"/>
      <c r="P165" s="311"/>
      <c r="Q165" s="311"/>
      <c r="R165" s="311"/>
      <c r="S165" s="311"/>
      <c r="T165" s="311"/>
      <c r="U165" s="311"/>
    </row>
    <row r="166" spans="1:21" ht="18.75" x14ac:dyDescent="0.3">
      <c r="A166" s="307" t="s">
        <v>445</v>
      </c>
      <c r="B166" s="308" t="s">
        <v>50</v>
      </c>
      <c r="C166" s="309"/>
      <c r="D166" s="309"/>
      <c r="E166" s="309"/>
      <c r="F166" s="309"/>
      <c r="G166" s="309"/>
      <c r="H166" s="309"/>
      <c r="I166" s="310">
        <v>11300</v>
      </c>
      <c r="J166" s="295"/>
      <c r="K166" s="295"/>
      <c r="L166" s="295"/>
      <c r="M166" s="295"/>
      <c r="N166" s="295"/>
      <c r="O166" s="295"/>
      <c r="P166" s="311"/>
      <c r="Q166" s="311"/>
      <c r="R166" s="311"/>
      <c r="S166" s="311"/>
      <c r="T166" s="311"/>
      <c r="U166" s="311"/>
    </row>
    <row r="167" spans="1:21" ht="18.75" x14ac:dyDescent="0.3">
      <c r="A167" s="307" t="s">
        <v>446</v>
      </c>
      <c r="B167" s="313" t="s">
        <v>50</v>
      </c>
      <c r="C167" s="309"/>
      <c r="D167" s="309"/>
      <c r="E167" s="309"/>
      <c r="F167" s="309"/>
      <c r="G167" s="309"/>
      <c r="H167" s="309"/>
      <c r="I167" s="310">
        <v>14944.64</v>
      </c>
      <c r="J167" s="295"/>
      <c r="K167" s="295"/>
      <c r="L167" s="295"/>
      <c r="M167" s="295"/>
      <c r="N167" s="295"/>
      <c r="O167" s="295"/>
      <c r="P167" s="311"/>
      <c r="Q167" s="311"/>
      <c r="R167" s="311"/>
      <c r="S167" s="311"/>
      <c r="T167" s="311"/>
      <c r="U167" s="311"/>
    </row>
    <row r="168" spans="1:21" ht="30" customHeight="1" x14ac:dyDescent="0.3">
      <c r="A168" s="307" t="s">
        <v>447</v>
      </c>
      <c r="B168" s="313" t="s">
        <v>50</v>
      </c>
      <c r="C168" s="309"/>
      <c r="D168" s="309"/>
      <c r="E168" s="309"/>
      <c r="F168" s="309"/>
      <c r="G168" s="309"/>
      <c r="H168" s="309"/>
      <c r="I168" s="310">
        <v>19027</v>
      </c>
      <c r="J168" s="295"/>
      <c r="K168" s="295"/>
      <c r="L168" s="295"/>
      <c r="M168" s="295"/>
      <c r="N168" s="295"/>
      <c r="O168" s="295"/>
      <c r="P168" s="311"/>
      <c r="Q168" s="311"/>
      <c r="R168" s="311"/>
      <c r="S168" s="311"/>
      <c r="T168" s="311"/>
      <c r="U168" s="311"/>
    </row>
    <row r="169" spans="1:21" ht="18.75" x14ac:dyDescent="0.3">
      <c r="A169" s="307" t="s">
        <v>448</v>
      </c>
      <c r="B169" s="308" t="s">
        <v>50</v>
      </c>
      <c r="C169" s="309"/>
      <c r="D169" s="309"/>
      <c r="E169" s="309"/>
      <c r="F169" s="309"/>
      <c r="G169" s="309"/>
      <c r="H169" s="309"/>
      <c r="I169" s="310">
        <v>17224</v>
      </c>
      <c r="J169" s="295"/>
      <c r="K169" s="295"/>
      <c r="L169" s="295"/>
      <c r="M169" s="295"/>
      <c r="N169" s="295"/>
      <c r="O169" s="295"/>
      <c r="P169" s="311"/>
      <c r="Q169" s="311"/>
      <c r="R169" s="311"/>
      <c r="S169" s="311"/>
      <c r="T169" s="311"/>
      <c r="U169" s="311"/>
    </row>
    <row r="170" spans="1:21" ht="18.75" x14ac:dyDescent="0.3">
      <c r="A170" s="307" t="s">
        <v>449</v>
      </c>
      <c r="B170" s="313" t="s">
        <v>50</v>
      </c>
      <c r="C170" s="309"/>
      <c r="D170" s="309"/>
      <c r="E170" s="309"/>
      <c r="F170" s="309"/>
      <c r="G170" s="309"/>
      <c r="H170" s="309"/>
      <c r="I170" s="310">
        <v>12941.9</v>
      </c>
      <c r="J170" s="295"/>
      <c r="K170" s="295"/>
      <c r="L170" s="295"/>
      <c r="M170" s="295"/>
      <c r="N170" s="295"/>
      <c r="O170" s="295"/>
      <c r="P170" s="311"/>
      <c r="Q170" s="311"/>
      <c r="R170" s="311"/>
      <c r="S170" s="311"/>
      <c r="T170" s="311"/>
      <c r="U170" s="311"/>
    </row>
    <row r="171" spans="1:21" ht="18.75" x14ac:dyDescent="0.3">
      <c r="A171" s="307" t="s">
        <v>450</v>
      </c>
      <c r="B171" s="313" t="s">
        <v>50</v>
      </c>
      <c r="C171" s="309"/>
      <c r="D171" s="309"/>
      <c r="E171" s="309"/>
      <c r="F171" s="309"/>
      <c r="G171" s="309"/>
      <c r="H171" s="309"/>
      <c r="I171" s="310">
        <v>10674.37</v>
      </c>
      <c r="J171" s="295"/>
      <c r="K171" s="295"/>
      <c r="L171" s="295"/>
      <c r="M171" s="295"/>
      <c r="N171" s="295"/>
      <c r="O171" s="295"/>
      <c r="P171" s="311"/>
      <c r="Q171" s="311"/>
      <c r="R171" s="311"/>
      <c r="S171" s="311"/>
      <c r="T171" s="311"/>
      <c r="U171" s="311"/>
    </row>
    <row r="172" spans="1:21" ht="18.75" x14ac:dyDescent="0.3">
      <c r="A172" s="307" t="s">
        <v>451</v>
      </c>
      <c r="B172" s="313" t="s">
        <v>50</v>
      </c>
      <c r="C172" s="309"/>
      <c r="D172" s="309"/>
      <c r="E172" s="309"/>
      <c r="F172" s="309"/>
      <c r="G172" s="309"/>
      <c r="H172" s="309"/>
      <c r="I172" s="310">
        <v>7156.4</v>
      </c>
      <c r="J172" s="295"/>
      <c r="K172" s="295"/>
      <c r="L172" s="295"/>
      <c r="M172" s="295"/>
      <c r="N172" s="295"/>
      <c r="O172" s="295"/>
      <c r="P172" s="311"/>
      <c r="Q172" s="311"/>
      <c r="R172" s="311"/>
      <c r="S172" s="311"/>
      <c r="T172" s="311"/>
      <c r="U172" s="311"/>
    </row>
    <row r="173" spans="1:21" ht="18.75" x14ac:dyDescent="0.3">
      <c r="A173" s="307" t="s">
        <v>452</v>
      </c>
      <c r="B173" s="313" t="s">
        <v>50</v>
      </c>
      <c r="C173" s="309"/>
      <c r="D173" s="309"/>
      <c r="E173" s="309"/>
      <c r="F173" s="309"/>
      <c r="G173" s="309"/>
      <c r="H173" s="309"/>
      <c r="I173" s="310">
        <v>42828</v>
      </c>
      <c r="J173" s="295"/>
      <c r="K173" s="295"/>
      <c r="L173" s="295"/>
      <c r="M173" s="295"/>
      <c r="N173" s="295"/>
      <c r="O173" s="295"/>
      <c r="P173" s="311"/>
      <c r="Q173" s="311"/>
      <c r="R173" s="311"/>
      <c r="S173" s="311"/>
      <c r="T173" s="311"/>
      <c r="U173" s="311"/>
    </row>
    <row r="174" spans="1:21" ht="18.75" x14ac:dyDescent="0.3">
      <c r="A174" s="307" t="s">
        <v>453</v>
      </c>
      <c r="B174" s="313" t="s">
        <v>50</v>
      </c>
      <c r="C174" s="309"/>
      <c r="D174" s="309"/>
      <c r="E174" s="309"/>
      <c r="F174" s="309"/>
      <c r="G174" s="309"/>
      <c r="H174" s="309"/>
      <c r="I174" s="310">
        <v>42828</v>
      </c>
      <c r="J174" s="295"/>
      <c r="K174" s="295"/>
      <c r="L174" s="295"/>
      <c r="M174" s="295"/>
      <c r="N174" s="295"/>
      <c r="O174" s="295"/>
      <c r="P174" s="311"/>
      <c r="Q174" s="311"/>
      <c r="R174" s="311"/>
      <c r="S174" s="311"/>
      <c r="T174" s="311"/>
      <c r="U174" s="311"/>
    </row>
    <row r="175" spans="1:21" ht="18.75" x14ac:dyDescent="0.3">
      <c r="A175" s="307" t="s">
        <v>454</v>
      </c>
      <c r="B175" s="313" t="s">
        <v>50</v>
      </c>
      <c r="C175" s="309"/>
      <c r="D175" s="309"/>
      <c r="E175" s="309"/>
      <c r="F175" s="309"/>
      <c r="G175" s="309"/>
      <c r="H175" s="309"/>
      <c r="I175" s="310">
        <v>42828</v>
      </c>
      <c r="J175" s="295"/>
      <c r="K175" s="295"/>
      <c r="L175" s="295"/>
      <c r="M175" s="295"/>
      <c r="N175" s="295"/>
      <c r="O175" s="295"/>
      <c r="P175" s="311"/>
      <c r="Q175" s="311"/>
      <c r="R175" s="311"/>
      <c r="S175" s="311"/>
      <c r="T175" s="311"/>
      <c r="U175" s="311"/>
    </row>
    <row r="176" spans="1:21" ht="51" customHeight="1" x14ac:dyDescent="0.3">
      <c r="A176" s="307" t="s">
        <v>455</v>
      </c>
      <c r="B176" s="308" t="s">
        <v>50</v>
      </c>
      <c r="C176" s="309"/>
      <c r="D176" s="309"/>
      <c r="E176" s="309"/>
      <c r="F176" s="309"/>
      <c r="G176" s="309"/>
      <c r="H176" s="309"/>
      <c r="I176" s="310">
        <v>42828</v>
      </c>
      <c r="J176" s="295"/>
      <c r="K176" s="295"/>
      <c r="L176" s="295"/>
      <c r="M176" s="295"/>
      <c r="N176" s="295"/>
      <c r="O176" s="295"/>
      <c r="P176" s="311"/>
      <c r="Q176" s="311"/>
      <c r="R176" s="311"/>
      <c r="S176" s="311"/>
      <c r="T176" s="311"/>
      <c r="U176" s="311"/>
    </row>
    <row r="177" spans="1:21" ht="18.75" x14ac:dyDescent="0.3">
      <c r="A177" s="307" t="s">
        <v>456</v>
      </c>
      <c r="B177" s="308" t="s">
        <v>50</v>
      </c>
      <c r="C177" s="309"/>
      <c r="D177" s="309"/>
      <c r="E177" s="309"/>
      <c r="F177" s="309"/>
      <c r="G177" s="309"/>
      <c r="H177" s="309"/>
      <c r="I177" s="310">
        <v>42828</v>
      </c>
      <c r="J177" s="295"/>
      <c r="K177" s="295"/>
      <c r="L177" s="295"/>
      <c r="M177" s="295"/>
      <c r="N177" s="295"/>
      <c r="O177" s="295"/>
      <c r="P177" s="311"/>
      <c r="Q177" s="311"/>
      <c r="R177" s="311"/>
      <c r="S177" s="311"/>
      <c r="T177" s="311"/>
      <c r="U177" s="311"/>
    </row>
    <row r="178" spans="1:21" ht="34.5" customHeight="1" x14ac:dyDescent="0.3">
      <c r="A178" s="307" t="s">
        <v>457</v>
      </c>
      <c r="B178" s="308" t="s">
        <v>50</v>
      </c>
      <c r="C178" s="309"/>
      <c r="D178" s="309"/>
      <c r="E178" s="309"/>
      <c r="F178" s="309"/>
      <c r="G178" s="309"/>
      <c r="H178" s="309"/>
      <c r="I178" s="310">
        <v>42828</v>
      </c>
      <c r="J178" s="295"/>
      <c r="K178" s="295"/>
      <c r="L178" s="295"/>
      <c r="M178" s="295"/>
      <c r="N178" s="295"/>
      <c r="O178" s="295"/>
      <c r="P178" s="311"/>
      <c r="Q178" s="311"/>
      <c r="R178" s="311"/>
      <c r="S178" s="311"/>
      <c r="T178" s="311"/>
      <c r="U178" s="311"/>
    </row>
    <row r="179" spans="1:21" ht="37.5" x14ac:dyDescent="0.3">
      <c r="A179" s="307" t="s">
        <v>458</v>
      </c>
      <c r="B179" s="308" t="s">
        <v>50</v>
      </c>
      <c r="C179" s="309"/>
      <c r="D179" s="309"/>
      <c r="E179" s="309"/>
      <c r="F179" s="309"/>
      <c r="G179" s="309"/>
      <c r="H179" s="309"/>
      <c r="I179" s="310">
        <v>42828</v>
      </c>
      <c r="J179" s="295"/>
      <c r="K179" s="295"/>
      <c r="L179" s="295"/>
      <c r="M179" s="295"/>
      <c r="N179" s="295"/>
      <c r="O179" s="295"/>
      <c r="P179" s="311"/>
      <c r="Q179" s="311"/>
      <c r="R179" s="311"/>
      <c r="S179" s="311"/>
      <c r="T179" s="311"/>
      <c r="U179" s="311"/>
    </row>
    <row r="180" spans="1:21" ht="18.75" x14ac:dyDescent="0.3">
      <c r="A180" s="307" t="s">
        <v>459</v>
      </c>
      <c r="B180" s="313" t="s">
        <v>50</v>
      </c>
      <c r="C180" s="309"/>
      <c r="D180" s="309"/>
      <c r="E180" s="309"/>
      <c r="F180" s="309"/>
      <c r="G180" s="309"/>
      <c r="H180" s="309"/>
      <c r="I180" s="310">
        <v>9415</v>
      </c>
      <c r="J180" s="295"/>
      <c r="K180" s="295"/>
      <c r="L180" s="295"/>
      <c r="M180" s="295"/>
      <c r="N180" s="295"/>
      <c r="O180" s="295"/>
      <c r="P180" s="311"/>
      <c r="Q180" s="311"/>
      <c r="R180" s="311"/>
      <c r="S180" s="311"/>
      <c r="T180" s="311"/>
      <c r="U180" s="311"/>
    </row>
    <row r="181" spans="1:21" ht="39" customHeight="1" x14ac:dyDescent="0.3">
      <c r="A181" s="307" t="s">
        <v>460</v>
      </c>
      <c r="B181" s="308" t="s">
        <v>50</v>
      </c>
      <c r="C181" s="309"/>
      <c r="D181" s="309"/>
      <c r="E181" s="309"/>
      <c r="F181" s="309"/>
      <c r="G181" s="309"/>
      <c r="H181" s="309"/>
      <c r="I181" s="310">
        <v>12859.9</v>
      </c>
      <c r="J181" s="295"/>
      <c r="K181" s="295"/>
      <c r="L181" s="295"/>
      <c r="M181" s="295"/>
      <c r="N181" s="295"/>
      <c r="O181" s="295"/>
      <c r="P181" s="311"/>
      <c r="Q181" s="311"/>
      <c r="R181" s="311"/>
      <c r="S181" s="311"/>
      <c r="T181" s="311"/>
      <c r="U181" s="311"/>
    </row>
    <row r="182" spans="1:21" ht="18.75" x14ac:dyDescent="0.3">
      <c r="A182" s="307" t="s">
        <v>461</v>
      </c>
      <c r="B182" s="308" t="s">
        <v>40</v>
      </c>
      <c r="C182" s="309"/>
      <c r="D182" s="309"/>
      <c r="E182" s="309"/>
      <c r="F182" s="309"/>
      <c r="G182" s="309"/>
      <c r="H182" s="309"/>
      <c r="I182" s="310">
        <v>17202</v>
      </c>
      <c r="J182" s="295"/>
      <c r="K182" s="295"/>
      <c r="L182" s="295"/>
      <c r="M182" s="295"/>
      <c r="N182" s="295"/>
      <c r="O182" s="295"/>
      <c r="P182" s="311"/>
      <c r="Q182" s="311"/>
      <c r="R182" s="311"/>
      <c r="S182" s="311"/>
      <c r="T182" s="311"/>
      <c r="U182" s="311"/>
    </row>
    <row r="183" spans="1:21" ht="18.75" x14ac:dyDescent="0.3">
      <c r="A183" s="307" t="s">
        <v>462</v>
      </c>
      <c r="B183" s="308" t="s">
        <v>50</v>
      </c>
      <c r="C183" s="309"/>
      <c r="D183" s="309"/>
      <c r="E183" s="309"/>
      <c r="F183" s="309"/>
      <c r="G183" s="309"/>
      <c r="H183" s="309"/>
      <c r="I183" s="310">
        <v>9267</v>
      </c>
      <c r="J183" s="295"/>
      <c r="K183" s="295"/>
      <c r="L183" s="295"/>
      <c r="M183" s="295"/>
      <c r="N183" s="295"/>
      <c r="O183" s="295"/>
      <c r="P183" s="311"/>
      <c r="Q183" s="311"/>
      <c r="R183" s="311"/>
      <c r="S183" s="311"/>
      <c r="T183" s="311"/>
      <c r="U183" s="311"/>
    </row>
    <row r="184" spans="1:21" ht="18.75" x14ac:dyDescent="0.3">
      <c r="A184" s="312" t="s">
        <v>463</v>
      </c>
      <c r="B184" s="338"/>
      <c r="C184" s="309"/>
      <c r="D184" s="309"/>
      <c r="E184" s="309"/>
      <c r="F184" s="309"/>
      <c r="G184" s="309"/>
      <c r="H184" s="309"/>
      <c r="I184" s="338"/>
      <c r="J184" s="295"/>
      <c r="K184" s="295"/>
      <c r="L184" s="295"/>
      <c r="M184" s="295"/>
      <c r="N184" s="295"/>
      <c r="O184" s="295"/>
      <c r="P184" s="311"/>
      <c r="Q184" s="311"/>
      <c r="R184" s="311"/>
      <c r="S184" s="311"/>
      <c r="T184" s="311"/>
      <c r="U184" s="311"/>
    </row>
    <row r="185" spans="1:21" ht="18.75" x14ac:dyDescent="0.3">
      <c r="A185" s="307" t="s">
        <v>464</v>
      </c>
      <c r="B185" s="308" t="s">
        <v>42</v>
      </c>
      <c r="C185" s="309"/>
      <c r="D185" s="309"/>
      <c r="E185" s="309"/>
      <c r="F185" s="309"/>
      <c r="G185" s="309"/>
      <c r="H185" s="309"/>
      <c r="I185" s="310">
        <v>105.25</v>
      </c>
      <c r="J185" s="295"/>
      <c r="K185" s="295"/>
      <c r="L185" s="295"/>
      <c r="M185" s="295"/>
      <c r="N185" s="295"/>
      <c r="O185" s="295"/>
      <c r="P185" s="311"/>
      <c r="Q185" s="311"/>
      <c r="R185" s="311"/>
      <c r="S185" s="311"/>
      <c r="T185" s="311"/>
      <c r="U185" s="311"/>
    </row>
    <row r="186" spans="1:21" ht="18.75" x14ac:dyDescent="0.3">
      <c r="A186" s="307" t="s">
        <v>465</v>
      </c>
      <c r="B186" s="308" t="s">
        <v>42</v>
      </c>
      <c r="C186" s="309"/>
      <c r="D186" s="309"/>
      <c r="E186" s="309"/>
      <c r="F186" s="309"/>
      <c r="G186" s="309"/>
      <c r="H186" s="309"/>
      <c r="I186" s="310">
        <v>3.73</v>
      </c>
      <c r="J186" s="295"/>
      <c r="K186" s="295"/>
      <c r="L186" s="295"/>
      <c r="M186" s="295"/>
      <c r="N186" s="295"/>
      <c r="O186" s="295"/>
      <c r="P186" s="311"/>
      <c r="Q186" s="311"/>
      <c r="R186" s="311"/>
      <c r="S186" s="311"/>
      <c r="T186" s="311"/>
      <c r="U186" s="311"/>
    </row>
    <row r="187" spans="1:21" ht="18.75" x14ac:dyDescent="0.3">
      <c r="A187" s="307" t="s">
        <v>466</v>
      </c>
      <c r="B187" s="308" t="s">
        <v>42</v>
      </c>
      <c r="C187" s="309"/>
      <c r="D187" s="309"/>
      <c r="E187" s="309"/>
      <c r="F187" s="309"/>
      <c r="G187" s="309"/>
      <c r="H187" s="309"/>
      <c r="I187" s="310">
        <v>18.13</v>
      </c>
      <c r="J187" s="295"/>
      <c r="K187" s="295"/>
      <c r="L187" s="295"/>
      <c r="M187" s="295"/>
      <c r="N187" s="295"/>
      <c r="O187" s="295"/>
      <c r="P187" s="311"/>
      <c r="Q187" s="311"/>
      <c r="R187" s="311"/>
      <c r="S187" s="311"/>
      <c r="T187" s="311"/>
      <c r="U187" s="311"/>
    </row>
    <row r="188" spans="1:21" ht="18.75" x14ac:dyDescent="0.3">
      <c r="A188" s="307" t="s">
        <v>467</v>
      </c>
      <c r="B188" s="308" t="s">
        <v>578</v>
      </c>
      <c r="C188" s="309"/>
      <c r="D188" s="309"/>
      <c r="E188" s="309"/>
      <c r="F188" s="309"/>
      <c r="G188" s="309"/>
      <c r="H188" s="309"/>
      <c r="I188" s="310">
        <v>26.31</v>
      </c>
      <c r="J188" s="295"/>
      <c r="K188" s="295"/>
      <c r="L188" s="295"/>
      <c r="M188" s="295"/>
      <c r="N188" s="295"/>
      <c r="O188" s="295"/>
      <c r="P188" s="311"/>
      <c r="Q188" s="311"/>
      <c r="R188" s="311"/>
      <c r="S188" s="311"/>
      <c r="T188" s="311"/>
      <c r="U188" s="311"/>
    </row>
    <row r="189" spans="1:21" ht="18.75" x14ac:dyDescent="0.3">
      <c r="A189" s="307" t="s">
        <v>468</v>
      </c>
      <c r="B189" s="308" t="s">
        <v>43</v>
      </c>
      <c r="C189" s="309"/>
      <c r="D189" s="309"/>
      <c r="E189" s="309"/>
      <c r="F189" s="309"/>
      <c r="G189" s="309"/>
      <c r="H189" s="309"/>
      <c r="I189" s="310">
        <v>5.0599999999999996</v>
      </c>
      <c r="J189" s="295"/>
      <c r="K189" s="295"/>
      <c r="L189" s="295"/>
      <c r="M189" s="295"/>
      <c r="N189" s="295"/>
      <c r="O189" s="295"/>
      <c r="P189" s="311"/>
      <c r="Q189" s="311"/>
      <c r="R189" s="311"/>
      <c r="S189" s="311"/>
      <c r="T189" s="311"/>
      <c r="U189" s="311"/>
    </row>
    <row r="190" spans="1:21" ht="18.75" x14ac:dyDescent="0.3">
      <c r="A190" s="307" t="s">
        <v>469</v>
      </c>
      <c r="B190" s="308" t="s">
        <v>43</v>
      </c>
      <c r="C190" s="309"/>
      <c r="D190" s="309"/>
      <c r="E190" s="309"/>
      <c r="F190" s="309"/>
      <c r="G190" s="309"/>
      <c r="H190" s="309"/>
      <c r="I190" s="310">
        <v>21.78</v>
      </c>
      <c r="J190" s="295"/>
      <c r="K190" s="295"/>
      <c r="L190" s="295"/>
      <c r="M190" s="295"/>
      <c r="N190" s="295"/>
      <c r="O190" s="295"/>
      <c r="P190" s="311"/>
      <c r="Q190" s="311"/>
      <c r="R190" s="311"/>
      <c r="S190" s="311"/>
      <c r="T190" s="311"/>
      <c r="U190" s="311"/>
    </row>
    <row r="191" spans="1:21" ht="37.5" x14ac:dyDescent="0.3">
      <c r="A191" s="307" t="s">
        <v>470</v>
      </c>
      <c r="B191" s="308" t="s">
        <v>43</v>
      </c>
      <c r="C191" s="309"/>
      <c r="D191" s="309"/>
      <c r="E191" s="309"/>
      <c r="F191" s="309"/>
      <c r="G191" s="309"/>
      <c r="H191" s="309"/>
      <c r="I191" s="310">
        <v>78.599999999999994</v>
      </c>
      <c r="J191" s="295"/>
      <c r="K191" s="295"/>
      <c r="L191" s="295"/>
      <c r="M191" s="295"/>
      <c r="N191" s="295"/>
      <c r="O191" s="295"/>
      <c r="P191" s="311"/>
      <c r="Q191" s="311"/>
      <c r="R191" s="311"/>
      <c r="S191" s="311"/>
      <c r="T191" s="311"/>
      <c r="U191" s="311"/>
    </row>
    <row r="192" spans="1:21" ht="18.75" x14ac:dyDescent="0.3">
      <c r="A192" s="307" t="s">
        <v>471</v>
      </c>
      <c r="B192" s="308" t="s">
        <v>43</v>
      </c>
      <c r="C192" s="309"/>
      <c r="D192" s="309"/>
      <c r="E192" s="309"/>
      <c r="F192" s="309"/>
      <c r="G192" s="309"/>
      <c r="H192" s="309"/>
      <c r="I192" s="310">
        <v>7.89</v>
      </c>
      <c r="J192" s="295"/>
      <c r="K192" s="295"/>
      <c r="L192" s="295"/>
      <c r="M192" s="295"/>
      <c r="N192" s="295"/>
      <c r="O192" s="295"/>
      <c r="P192" s="311"/>
      <c r="Q192" s="311"/>
      <c r="R192" s="311"/>
      <c r="S192" s="311"/>
      <c r="T192" s="311"/>
      <c r="U192" s="311"/>
    </row>
    <row r="193" spans="1:21" ht="18.75" x14ac:dyDescent="0.3">
      <c r="A193" s="307" t="s">
        <v>472</v>
      </c>
      <c r="B193" s="308" t="s">
        <v>43</v>
      </c>
      <c r="C193" s="309"/>
      <c r="D193" s="309"/>
      <c r="E193" s="309"/>
      <c r="F193" s="309"/>
      <c r="G193" s="309"/>
      <c r="H193" s="309"/>
      <c r="I193" s="310">
        <v>1043</v>
      </c>
      <c r="J193" s="295"/>
      <c r="K193" s="295"/>
      <c r="L193" s="295"/>
      <c r="M193" s="295"/>
      <c r="N193" s="295"/>
      <c r="O193" s="295"/>
      <c r="P193" s="311"/>
      <c r="Q193" s="311"/>
      <c r="R193" s="311"/>
      <c r="S193" s="311"/>
      <c r="T193" s="311"/>
      <c r="U193" s="311"/>
    </row>
    <row r="194" spans="1:21" ht="18.75" x14ac:dyDescent="0.3">
      <c r="A194" s="307" t="s">
        <v>473</v>
      </c>
      <c r="B194" s="308" t="s">
        <v>40</v>
      </c>
      <c r="C194" s="309"/>
      <c r="D194" s="309"/>
      <c r="E194" s="309"/>
      <c r="F194" s="309"/>
      <c r="G194" s="309"/>
      <c r="H194" s="309"/>
      <c r="I194" s="310">
        <v>8234.5</v>
      </c>
      <c r="J194" s="295"/>
      <c r="K194" s="295"/>
      <c r="L194" s="295"/>
      <c r="M194" s="295"/>
      <c r="N194" s="295"/>
      <c r="O194" s="295"/>
      <c r="P194" s="311"/>
      <c r="Q194" s="311"/>
      <c r="R194" s="311"/>
      <c r="S194" s="311"/>
      <c r="T194" s="311"/>
      <c r="U194" s="311"/>
    </row>
    <row r="195" spans="1:21" ht="18.75" x14ac:dyDescent="0.3">
      <c r="A195" s="307" t="s">
        <v>474</v>
      </c>
      <c r="B195" s="308" t="s">
        <v>43</v>
      </c>
      <c r="C195" s="309"/>
      <c r="D195" s="309"/>
      <c r="E195" s="309"/>
      <c r="F195" s="309"/>
      <c r="G195" s="309"/>
      <c r="H195" s="309"/>
      <c r="I195" s="310">
        <v>5.4</v>
      </c>
      <c r="J195" s="295"/>
      <c r="K195" s="295"/>
      <c r="L195" s="295"/>
      <c r="M195" s="295"/>
      <c r="N195" s="295"/>
      <c r="O195" s="295"/>
      <c r="P195" s="311"/>
      <c r="Q195" s="311"/>
      <c r="R195" s="311"/>
      <c r="S195" s="311"/>
      <c r="T195" s="311"/>
      <c r="U195" s="311"/>
    </row>
    <row r="196" spans="1:21" ht="18.75" x14ac:dyDescent="0.3">
      <c r="A196" s="307" t="s">
        <v>475</v>
      </c>
      <c r="B196" s="308" t="s">
        <v>43</v>
      </c>
      <c r="C196" s="309"/>
      <c r="D196" s="309"/>
      <c r="E196" s="309"/>
      <c r="F196" s="309"/>
      <c r="G196" s="309"/>
      <c r="H196" s="309"/>
      <c r="I196" s="310">
        <v>26.43</v>
      </c>
      <c r="J196" s="295"/>
      <c r="K196" s="295"/>
      <c r="L196" s="295"/>
      <c r="M196" s="295"/>
      <c r="N196" s="295"/>
      <c r="O196" s="295"/>
      <c r="P196" s="311"/>
      <c r="Q196" s="311"/>
      <c r="R196" s="311"/>
      <c r="S196" s="311"/>
      <c r="T196" s="311"/>
      <c r="U196" s="311"/>
    </row>
    <row r="197" spans="1:21" ht="18.75" x14ac:dyDescent="0.3">
      <c r="A197" s="307" t="s">
        <v>476</v>
      </c>
      <c r="B197" s="308" t="s">
        <v>43</v>
      </c>
      <c r="C197" s="309"/>
      <c r="D197" s="309"/>
      <c r="E197" s="309"/>
      <c r="F197" s="309"/>
      <c r="G197" s="309"/>
      <c r="H197" s="309"/>
      <c r="I197" s="310">
        <v>7.3</v>
      </c>
      <c r="J197" s="295"/>
      <c r="K197" s="295"/>
      <c r="L197" s="295"/>
      <c r="M197" s="295"/>
      <c r="N197" s="295"/>
      <c r="O197" s="295"/>
      <c r="P197" s="311"/>
      <c r="Q197" s="311"/>
      <c r="R197" s="311"/>
      <c r="S197" s="311"/>
      <c r="T197" s="311"/>
      <c r="U197" s="311"/>
    </row>
    <row r="198" spans="1:21" ht="18.75" x14ac:dyDescent="0.3">
      <c r="A198" s="307" t="s">
        <v>477</v>
      </c>
      <c r="B198" s="308" t="s">
        <v>43</v>
      </c>
      <c r="C198" s="309"/>
      <c r="D198" s="309"/>
      <c r="E198" s="309"/>
      <c r="F198" s="309"/>
      <c r="G198" s="309"/>
      <c r="H198" s="309"/>
      <c r="I198" s="310">
        <v>287.5</v>
      </c>
      <c r="J198" s="295"/>
      <c r="K198" s="295"/>
      <c r="L198" s="295"/>
      <c r="M198" s="295"/>
      <c r="N198" s="295"/>
      <c r="O198" s="295"/>
      <c r="P198" s="311"/>
      <c r="Q198" s="311"/>
      <c r="R198" s="311"/>
      <c r="S198" s="311"/>
      <c r="T198" s="311"/>
      <c r="U198" s="311"/>
    </row>
    <row r="199" spans="1:21" ht="18.75" x14ac:dyDescent="0.3">
      <c r="A199" s="307" t="s">
        <v>478</v>
      </c>
      <c r="B199" s="308" t="s">
        <v>43</v>
      </c>
      <c r="C199" s="309"/>
      <c r="D199" s="309"/>
      <c r="E199" s="309"/>
      <c r="F199" s="309"/>
      <c r="G199" s="309"/>
      <c r="H199" s="309"/>
      <c r="I199" s="310">
        <v>20.34</v>
      </c>
      <c r="J199" s="295"/>
      <c r="K199" s="295"/>
      <c r="L199" s="295"/>
      <c r="M199" s="295"/>
      <c r="N199" s="295"/>
      <c r="O199" s="295"/>
      <c r="P199" s="311"/>
      <c r="Q199" s="311"/>
      <c r="R199" s="311"/>
      <c r="S199" s="311"/>
      <c r="T199" s="311"/>
      <c r="U199" s="311"/>
    </row>
    <row r="200" spans="1:21" ht="18.75" x14ac:dyDescent="0.3">
      <c r="A200" s="307" t="s">
        <v>479</v>
      </c>
      <c r="B200" s="308" t="s">
        <v>43</v>
      </c>
      <c r="C200" s="309"/>
      <c r="D200" s="309"/>
      <c r="E200" s="309"/>
      <c r="F200" s="309"/>
      <c r="G200" s="309"/>
      <c r="H200" s="309"/>
      <c r="I200" s="310">
        <v>26.81</v>
      </c>
      <c r="J200" s="295"/>
      <c r="K200" s="295"/>
      <c r="L200" s="295"/>
      <c r="M200" s="295"/>
      <c r="N200" s="295"/>
      <c r="O200" s="295"/>
      <c r="P200" s="311"/>
      <c r="Q200" s="311"/>
      <c r="R200" s="311"/>
      <c r="S200" s="311"/>
      <c r="T200" s="311"/>
      <c r="U200" s="311"/>
    </row>
    <row r="201" spans="1:21" ht="18.75" x14ac:dyDescent="0.3">
      <c r="A201" s="307" t="s">
        <v>480</v>
      </c>
      <c r="B201" s="308" t="s">
        <v>43</v>
      </c>
      <c r="C201" s="309"/>
      <c r="D201" s="309"/>
      <c r="E201" s="309"/>
      <c r="F201" s="309"/>
      <c r="G201" s="309"/>
      <c r="H201" s="309"/>
      <c r="I201" s="310">
        <v>27.37</v>
      </c>
      <c r="J201" s="295"/>
      <c r="K201" s="295"/>
      <c r="L201" s="295"/>
      <c r="M201" s="295"/>
      <c r="N201" s="295"/>
      <c r="O201" s="295"/>
      <c r="P201" s="311"/>
      <c r="Q201" s="311"/>
      <c r="R201" s="311"/>
      <c r="S201" s="311"/>
      <c r="T201" s="311"/>
      <c r="U201" s="311"/>
    </row>
    <row r="202" spans="1:21" ht="18.75" x14ac:dyDescent="0.3">
      <c r="A202" s="341" t="s">
        <v>481</v>
      </c>
      <c r="B202" s="308" t="s">
        <v>43</v>
      </c>
      <c r="C202" s="309"/>
      <c r="D202" s="309"/>
      <c r="E202" s="309"/>
      <c r="F202" s="309"/>
      <c r="G202" s="309"/>
      <c r="H202" s="309"/>
      <c r="I202" s="310">
        <v>14.4</v>
      </c>
      <c r="J202" s="295"/>
      <c r="K202" s="295"/>
      <c r="L202" s="295"/>
      <c r="M202" s="295"/>
      <c r="N202" s="295"/>
      <c r="O202" s="295"/>
      <c r="P202" s="311"/>
      <c r="Q202" s="311"/>
      <c r="R202" s="311"/>
      <c r="S202" s="311"/>
      <c r="T202" s="311"/>
      <c r="U202" s="311"/>
    </row>
    <row r="203" spans="1:21" ht="18.75" x14ac:dyDescent="0.3">
      <c r="A203" s="307" t="s">
        <v>482</v>
      </c>
      <c r="B203" s="317" t="s">
        <v>43</v>
      </c>
      <c r="C203" s="318"/>
      <c r="D203" s="318"/>
      <c r="E203" s="318"/>
      <c r="F203" s="318"/>
      <c r="G203" s="318"/>
      <c r="H203" s="318"/>
      <c r="I203" s="319">
        <v>2.74</v>
      </c>
      <c r="J203" s="320"/>
      <c r="K203" s="320"/>
      <c r="L203" s="320"/>
      <c r="M203" s="320"/>
      <c r="N203" s="320"/>
      <c r="O203" s="320"/>
      <c r="P203" s="303"/>
      <c r="Q203" s="303"/>
      <c r="R203" s="303"/>
      <c r="S203" s="303"/>
      <c r="T203" s="303"/>
      <c r="U203" s="303"/>
    </row>
    <row r="204" spans="1:21" ht="18.75" x14ac:dyDescent="0.3">
      <c r="A204" s="307" t="s">
        <v>483</v>
      </c>
      <c r="B204" s="342" t="s">
        <v>43</v>
      </c>
      <c r="C204" s="343"/>
      <c r="D204" s="343"/>
      <c r="E204" s="343"/>
      <c r="F204" s="343"/>
      <c r="G204" s="343"/>
      <c r="H204" s="343"/>
      <c r="I204" s="344">
        <v>33.5</v>
      </c>
      <c r="J204" s="345"/>
      <c r="K204" s="345"/>
      <c r="L204" s="345"/>
      <c r="M204" s="345"/>
      <c r="N204" s="345"/>
      <c r="O204" s="345"/>
      <c r="P204" s="338"/>
      <c r="Q204" s="338"/>
      <c r="R204" s="338"/>
      <c r="S204" s="338"/>
      <c r="T204" s="338"/>
      <c r="U204" s="338"/>
    </row>
    <row r="205" spans="1:21" ht="56.25" x14ac:dyDescent="0.3">
      <c r="A205" s="307" t="s">
        <v>484</v>
      </c>
      <c r="B205" s="342" t="s">
        <v>43</v>
      </c>
      <c r="C205" s="343"/>
      <c r="D205" s="343"/>
      <c r="E205" s="343"/>
      <c r="F205" s="343"/>
      <c r="G205" s="343"/>
      <c r="H205" s="343"/>
      <c r="I205" s="344">
        <v>351.75</v>
      </c>
      <c r="J205" s="345"/>
      <c r="K205" s="345"/>
      <c r="L205" s="345"/>
      <c r="M205" s="345"/>
      <c r="N205" s="345"/>
      <c r="O205" s="345"/>
      <c r="P205" s="338"/>
      <c r="Q205" s="338"/>
      <c r="R205" s="338"/>
      <c r="S205" s="338"/>
      <c r="T205" s="338"/>
      <c r="U205" s="338"/>
    </row>
    <row r="206" spans="1:21" ht="18.75" x14ac:dyDescent="0.3">
      <c r="A206" s="307" t="s">
        <v>485</v>
      </c>
      <c r="B206" s="342" t="s">
        <v>43</v>
      </c>
      <c r="C206" s="343"/>
      <c r="D206" s="343"/>
      <c r="E206" s="343"/>
      <c r="F206" s="343"/>
      <c r="G206" s="343"/>
      <c r="H206" s="343"/>
      <c r="I206" s="344">
        <v>70.2</v>
      </c>
      <c r="J206" s="345"/>
      <c r="K206" s="345"/>
      <c r="L206" s="345"/>
      <c r="M206" s="345"/>
      <c r="N206" s="345"/>
      <c r="O206" s="345"/>
      <c r="P206" s="338"/>
      <c r="Q206" s="338"/>
      <c r="R206" s="338"/>
      <c r="S206" s="338"/>
      <c r="T206" s="338"/>
      <c r="U206" s="338"/>
    </row>
    <row r="207" spans="1:21" ht="18.75" x14ac:dyDescent="0.3">
      <c r="A207" s="307" t="s">
        <v>486</v>
      </c>
      <c r="B207" s="342" t="s">
        <v>43</v>
      </c>
      <c r="C207" s="343"/>
      <c r="D207" s="343"/>
      <c r="E207" s="343"/>
      <c r="F207" s="343"/>
      <c r="G207" s="343"/>
      <c r="H207" s="343"/>
      <c r="I207" s="344">
        <v>61.71</v>
      </c>
      <c r="J207" s="345"/>
      <c r="K207" s="345"/>
      <c r="L207" s="345"/>
      <c r="M207" s="345"/>
      <c r="N207" s="345"/>
      <c r="O207" s="345"/>
      <c r="P207" s="338"/>
      <c r="Q207" s="338"/>
      <c r="R207" s="338"/>
      <c r="S207" s="338"/>
      <c r="T207" s="338"/>
      <c r="U207" s="338"/>
    </row>
    <row r="208" spans="1:21" ht="47.25" customHeight="1" x14ac:dyDescent="0.3">
      <c r="A208" s="307" t="s">
        <v>487</v>
      </c>
      <c r="B208" s="342" t="s">
        <v>43</v>
      </c>
      <c r="C208" s="343"/>
      <c r="D208" s="343"/>
      <c r="E208" s="343"/>
      <c r="F208" s="343"/>
      <c r="G208" s="343"/>
      <c r="H208" s="343"/>
      <c r="I208" s="344">
        <v>1100</v>
      </c>
      <c r="J208" s="345"/>
      <c r="K208" s="345"/>
      <c r="L208" s="345"/>
      <c r="M208" s="345"/>
      <c r="N208" s="345"/>
      <c r="O208" s="345"/>
      <c r="P208" s="338"/>
      <c r="Q208" s="338"/>
      <c r="R208" s="338"/>
      <c r="S208" s="338"/>
      <c r="T208" s="338"/>
      <c r="U208" s="338"/>
    </row>
    <row r="209" spans="1:21" ht="37.5" x14ac:dyDescent="0.3">
      <c r="A209" s="307" t="s">
        <v>488</v>
      </c>
      <c r="B209" s="342" t="s">
        <v>43</v>
      </c>
      <c r="C209" s="343"/>
      <c r="D209" s="343"/>
      <c r="E209" s="343"/>
      <c r="F209" s="343"/>
      <c r="G209" s="343"/>
      <c r="H209" s="343"/>
      <c r="I209" s="344">
        <v>40.69</v>
      </c>
      <c r="J209" s="345"/>
      <c r="K209" s="345"/>
      <c r="L209" s="345"/>
      <c r="M209" s="345"/>
      <c r="N209" s="345"/>
      <c r="O209" s="345"/>
      <c r="P209" s="338"/>
      <c r="Q209" s="338"/>
      <c r="R209" s="338"/>
      <c r="S209" s="338"/>
      <c r="T209" s="338"/>
      <c r="U209" s="338"/>
    </row>
    <row r="210" spans="1:21" ht="18.75" x14ac:dyDescent="0.3">
      <c r="A210" s="307" t="s">
        <v>489</v>
      </c>
      <c r="B210" s="342" t="s">
        <v>43</v>
      </c>
      <c r="C210" s="343"/>
      <c r="D210" s="343"/>
      <c r="E210" s="343"/>
      <c r="F210" s="343"/>
      <c r="G210" s="343"/>
      <c r="H210" s="343"/>
      <c r="I210" s="344">
        <v>31.76</v>
      </c>
      <c r="J210" s="345"/>
      <c r="K210" s="345"/>
      <c r="L210" s="345"/>
      <c r="M210" s="345"/>
      <c r="N210" s="345"/>
      <c r="O210" s="345"/>
      <c r="P210" s="338"/>
      <c r="Q210" s="338"/>
      <c r="R210" s="338"/>
      <c r="S210" s="338"/>
      <c r="T210" s="338"/>
      <c r="U210" s="338"/>
    </row>
    <row r="211" spans="1:21" ht="18.75" x14ac:dyDescent="0.3">
      <c r="A211" s="307" t="s">
        <v>490</v>
      </c>
      <c r="B211" s="342" t="s">
        <v>43</v>
      </c>
      <c r="C211" s="343"/>
      <c r="D211" s="343"/>
      <c r="E211" s="343"/>
      <c r="F211" s="343"/>
      <c r="G211" s="343"/>
      <c r="H211" s="343"/>
      <c r="I211" s="344">
        <v>7.09</v>
      </c>
      <c r="J211" s="345"/>
      <c r="K211" s="345"/>
      <c r="L211" s="345"/>
      <c r="M211" s="345"/>
      <c r="N211" s="345"/>
      <c r="O211" s="345"/>
      <c r="P211" s="338"/>
      <c r="Q211" s="338"/>
      <c r="R211" s="338"/>
      <c r="S211" s="338"/>
      <c r="T211" s="338"/>
      <c r="U211" s="338"/>
    </row>
    <row r="212" spans="1:21" ht="28.5" customHeight="1" x14ac:dyDescent="0.3">
      <c r="A212" s="346" t="s">
        <v>491</v>
      </c>
      <c r="B212" s="342" t="s">
        <v>43</v>
      </c>
      <c r="C212" s="343"/>
      <c r="D212" s="343"/>
      <c r="E212" s="343"/>
      <c r="F212" s="343"/>
      <c r="G212" s="343"/>
      <c r="H212" s="343"/>
      <c r="I212" s="344">
        <v>13.33</v>
      </c>
      <c r="J212" s="345"/>
      <c r="K212" s="345"/>
      <c r="L212" s="345"/>
      <c r="M212" s="345"/>
      <c r="N212" s="345"/>
      <c r="O212" s="345"/>
      <c r="P212" s="338"/>
      <c r="Q212" s="338"/>
      <c r="R212" s="338"/>
      <c r="S212" s="338"/>
      <c r="T212" s="338"/>
      <c r="U212" s="338"/>
    </row>
    <row r="213" spans="1:21" ht="18.75" x14ac:dyDescent="0.3">
      <c r="A213" s="307" t="s">
        <v>492</v>
      </c>
      <c r="B213" s="342" t="s">
        <v>40</v>
      </c>
      <c r="C213" s="343"/>
      <c r="D213" s="343"/>
      <c r="E213" s="343"/>
      <c r="F213" s="343"/>
      <c r="G213" s="343"/>
      <c r="H213" s="343"/>
      <c r="I213" s="344">
        <v>7761.9</v>
      </c>
      <c r="J213" s="345"/>
      <c r="K213" s="345"/>
      <c r="L213" s="345"/>
      <c r="M213" s="345"/>
      <c r="N213" s="345"/>
      <c r="O213" s="345"/>
      <c r="P213" s="338"/>
      <c r="Q213" s="338"/>
      <c r="R213" s="338"/>
      <c r="S213" s="338"/>
      <c r="T213" s="338"/>
      <c r="U213" s="338"/>
    </row>
    <row r="214" spans="1:21" ht="37.5" x14ac:dyDescent="0.3">
      <c r="A214" s="307" t="s">
        <v>493</v>
      </c>
      <c r="B214" s="342" t="s">
        <v>43</v>
      </c>
      <c r="C214" s="343"/>
      <c r="D214" s="343"/>
      <c r="E214" s="343"/>
      <c r="F214" s="343"/>
      <c r="G214" s="343"/>
      <c r="H214" s="343"/>
      <c r="I214" s="344">
        <v>19765.310000000001</v>
      </c>
      <c r="J214" s="345"/>
      <c r="K214" s="345"/>
      <c r="L214" s="345"/>
      <c r="M214" s="345"/>
      <c r="N214" s="345"/>
      <c r="O214" s="345"/>
      <c r="P214" s="338"/>
      <c r="Q214" s="338"/>
      <c r="R214" s="338"/>
      <c r="S214" s="338"/>
      <c r="T214" s="338"/>
      <c r="U214" s="338"/>
    </row>
    <row r="215" spans="1:21" ht="18.75" x14ac:dyDescent="0.3">
      <c r="A215" s="307" t="s">
        <v>494</v>
      </c>
      <c r="B215" s="342" t="s">
        <v>43</v>
      </c>
      <c r="C215" s="343"/>
      <c r="D215" s="343"/>
      <c r="E215" s="343"/>
      <c r="F215" s="343"/>
      <c r="G215" s="343"/>
      <c r="H215" s="343"/>
      <c r="I215" s="344">
        <v>29.67</v>
      </c>
      <c r="J215" s="345"/>
      <c r="K215" s="345"/>
      <c r="L215" s="345"/>
      <c r="M215" s="345"/>
      <c r="N215" s="345"/>
      <c r="O215" s="345"/>
      <c r="P215" s="338"/>
      <c r="Q215" s="338"/>
      <c r="R215" s="338"/>
      <c r="S215" s="338"/>
      <c r="T215" s="338"/>
      <c r="U215" s="338"/>
    </row>
    <row r="216" spans="1:21" ht="18.75" x14ac:dyDescent="0.3">
      <c r="A216" s="307" t="s">
        <v>495</v>
      </c>
      <c r="B216" s="342" t="s">
        <v>43</v>
      </c>
      <c r="C216" s="343"/>
      <c r="D216" s="343"/>
      <c r="E216" s="343"/>
      <c r="F216" s="343"/>
      <c r="G216" s="343"/>
      <c r="H216" s="343"/>
      <c r="I216" s="344">
        <v>32.659999999999997</v>
      </c>
      <c r="J216" s="345"/>
      <c r="K216" s="345"/>
      <c r="L216" s="345"/>
      <c r="M216" s="345"/>
      <c r="N216" s="345"/>
      <c r="O216" s="345"/>
      <c r="P216" s="338"/>
      <c r="Q216" s="338"/>
      <c r="R216" s="338"/>
      <c r="S216" s="338"/>
      <c r="T216" s="338"/>
      <c r="U216" s="338"/>
    </row>
    <row r="217" spans="1:21" ht="37.5" x14ac:dyDescent="0.3">
      <c r="A217" s="307" t="s">
        <v>496</v>
      </c>
      <c r="B217" s="342" t="s">
        <v>43</v>
      </c>
      <c r="C217" s="343"/>
      <c r="D217" s="343"/>
      <c r="E217" s="343"/>
      <c r="F217" s="343"/>
      <c r="G217" s="343"/>
      <c r="H217" s="343"/>
      <c r="I217" s="344">
        <v>44.09</v>
      </c>
      <c r="J217" s="345"/>
      <c r="K217" s="345"/>
      <c r="L217" s="345"/>
      <c r="M217" s="345"/>
      <c r="N217" s="345"/>
      <c r="O217" s="345"/>
      <c r="P217" s="338"/>
      <c r="Q217" s="338"/>
      <c r="R217" s="338"/>
      <c r="S217" s="338"/>
      <c r="T217" s="338"/>
      <c r="U217" s="338"/>
    </row>
    <row r="218" spans="1:21" ht="18.75" x14ac:dyDescent="0.3">
      <c r="A218" s="307" t="s">
        <v>497</v>
      </c>
      <c r="B218" s="342" t="s">
        <v>43</v>
      </c>
      <c r="C218" s="343"/>
      <c r="D218" s="343"/>
      <c r="E218" s="343"/>
      <c r="F218" s="343"/>
      <c r="G218" s="343"/>
      <c r="H218" s="343"/>
      <c r="I218" s="344">
        <v>88.1</v>
      </c>
      <c r="J218" s="345"/>
      <c r="K218" s="345"/>
      <c r="L218" s="345"/>
      <c r="M218" s="345"/>
      <c r="N218" s="345"/>
      <c r="O218" s="345"/>
      <c r="P218" s="338"/>
      <c r="Q218" s="338"/>
      <c r="R218" s="338"/>
      <c r="S218" s="338"/>
      <c r="T218" s="338"/>
      <c r="U218" s="338"/>
    </row>
    <row r="219" spans="1:21" ht="18.75" x14ac:dyDescent="0.3">
      <c r="A219" s="307" t="s">
        <v>498</v>
      </c>
      <c r="B219" s="342" t="s">
        <v>43</v>
      </c>
      <c r="C219" s="343"/>
      <c r="D219" s="343"/>
      <c r="E219" s="343"/>
      <c r="F219" s="343"/>
      <c r="G219" s="343"/>
      <c r="H219" s="343"/>
      <c r="I219" s="344">
        <v>47.38</v>
      </c>
      <c r="J219" s="345"/>
      <c r="K219" s="345"/>
      <c r="L219" s="345"/>
      <c r="M219" s="345"/>
      <c r="N219" s="345"/>
      <c r="O219" s="345"/>
      <c r="P219" s="338"/>
      <c r="Q219" s="338"/>
      <c r="R219" s="338"/>
      <c r="S219" s="338"/>
      <c r="T219" s="338"/>
      <c r="U219" s="338"/>
    </row>
    <row r="220" spans="1:21" ht="37.5" x14ac:dyDescent="0.3">
      <c r="A220" s="346" t="s">
        <v>499</v>
      </c>
      <c r="B220" s="342" t="s">
        <v>47</v>
      </c>
      <c r="C220" s="343"/>
      <c r="D220" s="343"/>
      <c r="E220" s="343"/>
      <c r="F220" s="343"/>
      <c r="G220" s="343"/>
      <c r="H220" s="343"/>
      <c r="I220" s="344">
        <v>29.88</v>
      </c>
      <c r="J220" s="345"/>
      <c r="K220" s="345"/>
      <c r="L220" s="345"/>
      <c r="M220" s="345"/>
      <c r="N220" s="345"/>
      <c r="O220" s="345"/>
      <c r="P220" s="338"/>
      <c r="Q220" s="338"/>
      <c r="R220" s="338"/>
      <c r="S220" s="338"/>
      <c r="T220" s="338"/>
      <c r="U220" s="338"/>
    </row>
    <row r="221" spans="1:21" ht="18.75" x14ac:dyDescent="0.3">
      <c r="A221" s="307" t="s">
        <v>500</v>
      </c>
      <c r="B221" s="342" t="s">
        <v>43</v>
      </c>
      <c r="C221" s="343"/>
      <c r="D221" s="343"/>
      <c r="E221" s="343"/>
      <c r="F221" s="343"/>
      <c r="G221" s="343"/>
      <c r="H221" s="343"/>
      <c r="I221" s="344">
        <v>60.62</v>
      </c>
      <c r="J221" s="345"/>
      <c r="K221" s="345"/>
      <c r="L221" s="345"/>
      <c r="M221" s="345"/>
      <c r="N221" s="345"/>
      <c r="O221" s="345"/>
      <c r="P221" s="338"/>
      <c r="Q221" s="338"/>
      <c r="R221" s="338"/>
      <c r="S221" s="338"/>
      <c r="T221" s="338"/>
      <c r="U221" s="338"/>
    </row>
    <row r="222" spans="1:21" ht="37.5" x14ac:dyDescent="0.3">
      <c r="A222" s="307" t="s">
        <v>501</v>
      </c>
      <c r="B222" s="342" t="s">
        <v>43</v>
      </c>
      <c r="C222" s="343"/>
      <c r="D222" s="343"/>
      <c r="E222" s="343"/>
      <c r="F222" s="343"/>
      <c r="G222" s="343"/>
      <c r="H222" s="343"/>
      <c r="I222" s="344">
        <v>68.989999999999995</v>
      </c>
      <c r="J222" s="345"/>
      <c r="K222" s="345"/>
      <c r="L222" s="345"/>
      <c r="M222" s="345"/>
      <c r="N222" s="345"/>
      <c r="O222" s="345"/>
      <c r="P222" s="338"/>
      <c r="Q222" s="338"/>
      <c r="R222" s="338"/>
      <c r="S222" s="338"/>
      <c r="T222" s="338"/>
      <c r="U222" s="338"/>
    </row>
    <row r="223" spans="1:21" ht="75" x14ac:dyDescent="0.3">
      <c r="A223" s="307" t="s">
        <v>502</v>
      </c>
      <c r="B223" s="342" t="s">
        <v>43</v>
      </c>
      <c r="C223" s="343"/>
      <c r="D223" s="343"/>
      <c r="E223" s="343"/>
      <c r="F223" s="343"/>
      <c r="G223" s="343"/>
      <c r="H223" s="343"/>
      <c r="I223" s="344">
        <v>838.36</v>
      </c>
      <c r="J223" s="345"/>
      <c r="K223" s="345"/>
      <c r="L223" s="345"/>
      <c r="M223" s="345"/>
      <c r="N223" s="345"/>
      <c r="O223" s="345"/>
      <c r="P223" s="338"/>
      <c r="Q223" s="338"/>
      <c r="R223" s="338"/>
      <c r="S223" s="338"/>
      <c r="T223" s="338"/>
      <c r="U223" s="338"/>
    </row>
    <row r="224" spans="1:21" ht="37.5" x14ac:dyDescent="0.3">
      <c r="A224" s="312" t="s">
        <v>503</v>
      </c>
      <c r="B224" s="338"/>
      <c r="C224" s="343"/>
      <c r="D224" s="343"/>
      <c r="E224" s="343"/>
      <c r="F224" s="343"/>
      <c r="G224" s="343"/>
      <c r="H224" s="343"/>
      <c r="I224" s="338"/>
      <c r="J224" s="345"/>
      <c r="K224" s="345"/>
      <c r="L224" s="345"/>
      <c r="M224" s="345"/>
      <c r="N224" s="345"/>
      <c r="O224" s="345"/>
      <c r="P224" s="338"/>
      <c r="Q224" s="338"/>
      <c r="R224" s="338"/>
      <c r="S224" s="338"/>
      <c r="T224" s="338"/>
      <c r="U224" s="338"/>
    </row>
    <row r="225" spans="1:21" ht="160.5" customHeight="1" x14ac:dyDescent="0.3">
      <c r="A225" s="307" t="s">
        <v>504</v>
      </c>
      <c r="B225" s="342" t="s">
        <v>43</v>
      </c>
      <c r="C225" s="343"/>
      <c r="D225" s="343"/>
      <c r="E225" s="343"/>
      <c r="F225" s="343"/>
      <c r="G225" s="343"/>
      <c r="H225" s="343"/>
      <c r="I225" s="344">
        <v>2208.1799999999998</v>
      </c>
      <c r="J225" s="345"/>
      <c r="K225" s="345"/>
      <c r="L225" s="345"/>
      <c r="M225" s="345"/>
      <c r="N225" s="345"/>
      <c r="O225" s="345"/>
      <c r="P225" s="338"/>
      <c r="Q225" s="338"/>
      <c r="R225" s="338"/>
      <c r="S225" s="338"/>
      <c r="T225" s="338"/>
      <c r="U225" s="338"/>
    </row>
    <row r="226" spans="1:21" ht="18.75" x14ac:dyDescent="0.3">
      <c r="A226" s="307" t="s">
        <v>505</v>
      </c>
      <c r="B226" s="342" t="s">
        <v>43</v>
      </c>
      <c r="C226" s="343"/>
      <c r="D226" s="343"/>
      <c r="E226" s="343"/>
      <c r="F226" s="343"/>
      <c r="G226" s="343"/>
      <c r="H226" s="343"/>
      <c r="I226" s="344">
        <v>500</v>
      </c>
      <c r="J226" s="345"/>
      <c r="K226" s="345"/>
      <c r="L226" s="345"/>
      <c r="M226" s="345"/>
      <c r="N226" s="345"/>
      <c r="O226" s="345"/>
      <c r="P226" s="338"/>
      <c r="Q226" s="338"/>
      <c r="R226" s="338"/>
      <c r="S226" s="338"/>
      <c r="T226" s="338"/>
      <c r="U226" s="338"/>
    </row>
    <row r="227" spans="1:21" ht="37.5" x14ac:dyDescent="0.3">
      <c r="A227" s="307" t="s">
        <v>506</v>
      </c>
      <c r="B227" s="342" t="s">
        <v>43</v>
      </c>
      <c r="C227" s="343"/>
      <c r="D227" s="343"/>
      <c r="E227" s="343"/>
      <c r="F227" s="343"/>
      <c r="G227" s="343"/>
      <c r="H227" s="343"/>
      <c r="I227" s="344">
        <v>1087.5999999999999</v>
      </c>
      <c r="J227" s="345"/>
      <c r="K227" s="345"/>
      <c r="L227" s="345"/>
      <c r="M227" s="345"/>
      <c r="N227" s="345"/>
      <c r="O227" s="345"/>
      <c r="P227" s="338"/>
      <c r="Q227" s="338"/>
      <c r="R227" s="338"/>
      <c r="S227" s="338"/>
      <c r="T227" s="338"/>
      <c r="U227" s="338"/>
    </row>
    <row r="228" spans="1:21" ht="18.75" x14ac:dyDescent="0.3">
      <c r="A228" s="307" t="s">
        <v>507</v>
      </c>
      <c r="B228" s="342" t="s">
        <v>43</v>
      </c>
      <c r="C228" s="343"/>
      <c r="D228" s="343"/>
      <c r="E228" s="343"/>
      <c r="F228" s="343"/>
      <c r="G228" s="343"/>
      <c r="H228" s="343"/>
      <c r="I228" s="344">
        <v>8993.5</v>
      </c>
      <c r="J228" s="345"/>
      <c r="K228" s="345"/>
      <c r="L228" s="345"/>
      <c r="M228" s="345"/>
      <c r="N228" s="345"/>
      <c r="O228" s="345"/>
      <c r="P228" s="338"/>
      <c r="Q228" s="338"/>
      <c r="R228" s="338"/>
      <c r="S228" s="338"/>
      <c r="T228" s="338"/>
      <c r="U228" s="338"/>
    </row>
    <row r="229" spans="1:21" ht="18.75" x14ac:dyDescent="0.3">
      <c r="A229" s="312" t="s">
        <v>508</v>
      </c>
      <c r="B229" s="338"/>
      <c r="C229" s="343"/>
      <c r="D229" s="343"/>
      <c r="E229" s="343"/>
      <c r="F229" s="343"/>
      <c r="G229" s="343"/>
      <c r="H229" s="343"/>
      <c r="I229" s="338"/>
      <c r="J229" s="345"/>
      <c r="K229" s="345"/>
      <c r="L229" s="345"/>
      <c r="M229" s="345"/>
      <c r="N229" s="345"/>
      <c r="O229" s="345"/>
      <c r="P229" s="338"/>
      <c r="Q229" s="338"/>
      <c r="R229" s="338"/>
      <c r="S229" s="338"/>
      <c r="T229" s="338"/>
      <c r="U229" s="338"/>
    </row>
    <row r="230" spans="1:21" ht="37.5" x14ac:dyDescent="0.3">
      <c r="A230" s="307" t="s">
        <v>509</v>
      </c>
      <c r="B230" s="342" t="s">
        <v>580</v>
      </c>
      <c r="C230" s="343"/>
      <c r="D230" s="343"/>
      <c r="E230" s="343"/>
      <c r="F230" s="343"/>
      <c r="G230" s="343"/>
      <c r="H230" s="343"/>
      <c r="I230" s="344">
        <v>1500</v>
      </c>
      <c r="J230" s="345"/>
      <c r="K230" s="345"/>
      <c r="L230" s="345"/>
      <c r="M230" s="345"/>
      <c r="N230" s="345"/>
      <c r="O230" s="345"/>
      <c r="P230" s="338"/>
      <c r="Q230" s="338"/>
      <c r="R230" s="338"/>
      <c r="S230" s="338"/>
      <c r="T230" s="338"/>
      <c r="U230" s="338"/>
    </row>
    <row r="231" spans="1:21" ht="56.25" x14ac:dyDescent="0.3">
      <c r="A231" s="307" t="s">
        <v>510</v>
      </c>
      <c r="B231" s="342" t="s">
        <v>43</v>
      </c>
      <c r="C231" s="343"/>
      <c r="D231" s="343"/>
      <c r="E231" s="343"/>
      <c r="F231" s="343"/>
      <c r="G231" s="343"/>
      <c r="H231" s="343"/>
      <c r="I231" s="344">
        <v>144.6</v>
      </c>
      <c r="J231" s="345"/>
      <c r="K231" s="345"/>
      <c r="L231" s="345"/>
      <c r="M231" s="345"/>
      <c r="N231" s="345"/>
      <c r="O231" s="345"/>
      <c r="P231" s="338"/>
      <c r="Q231" s="338"/>
      <c r="R231" s="338"/>
      <c r="S231" s="338"/>
      <c r="T231" s="338"/>
      <c r="U231" s="338"/>
    </row>
    <row r="232" spans="1:21" ht="24" customHeight="1" x14ac:dyDescent="0.3">
      <c r="A232" s="307" t="s">
        <v>511</v>
      </c>
      <c r="B232" s="342" t="s">
        <v>43</v>
      </c>
      <c r="C232" s="343"/>
      <c r="D232" s="343"/>
      <c r="E232" s="343"/>
      <c r="F232" s="343"/>
      <c r="G232" s="343"/>
      <c r="H232" s="343"/>
      <c r="I232" s="344">
        <v>63.68</v>
      </c>
      <c r="J232" s="345"/>
      <c r="K232" s="345"/>
      <c r="L232" s="345"/>
      <c r="M232" s="345"/>
      <c r="N232" s="345"/>
      <c r="O232" s="345"/>
      <c r="P232" s="338"/>
      <c r="Q232" s="338"/>
      <c r="R232" s="338"/>
      <c r="S232" s="338"/>
      <c r="T232" s="338"/>
      <c r="U232" s="338"/>
    </row>
    <row r="233" spans="1:21" ht="37.5" x14ac:dyDescent="0.3">
      <c r="A233" s="307" t="s">
        <v>512</v>
      </c>
      <c r="B233" s="342" t="s">
        <v>43</v>
      </c>
      <c r="C233" s="343"/>
      <c r="D233" s="343"/>
      <c r="E233" s="343"/>
      <c r="F233" s="343"/>
      <c r="G233" s="343"/>
      <c r="H233" s="343"/>
      <c r="I233" s="344">
        <v>40.99</v>
      </c>
      <c r="J233" s="345"/>
      <c r="K233" s="345"/>
      <c r="L233" s="345"/>
      <c r="M233" s="345"/>
      <c r="N233" s="345"/>
      <c r="O233" s="345"/>
      <c r="P233" s="338"/>
      <c r="Q233" s="338"/>
      <c r="R233" s="338"/>
      <c r="S233" s="338"/>
      <c r="T233" s="338"/>
      <c r="U233" s="338"/>
    </row>
    <row r="234" spans="1:21" ht="18.75" x14ac:dyDescent="0.3">
      <c r="A234" s="307" t="s">
        <v>513</v>
      </c>
      <c r="B234" s="342" t="s">
        <v>43</v>
      </c>
      <c r="C234" s="343"/>
      <c r="D234" s="343"/>
      <c r="E234" s="343"/>
      <c r="F234" s="343"/>
      <c r="G234" s="343"/>
      <c r="H234" s="343"/>
      <c r="I234" s="344">
        <v>64.73</v>
      </c>
      <c r="J234" s="345"/>
      <c r="K234" s="345"/>
      <c r="L234" s="345"/>
      <c r="M234" s="345"/>
      <c r="N234" s="345"/>
      <c r="O234" s="345"/>
      <c r="P234" s="338"/>
      <c r="Q234" s="338"/>
      <c r="R234" s="338"/>
      <c r="S234" s="338"/>
      <c r="T234" s="338"/>
      <c r="U234" s="338"/>
    </row>
    <row r="235" spans="1:21" ht="18.75" x14ac:dyDescent="0.3">
      <c r="A235" s="307" t="s">
        <v>514</v>
      </c>
      <c r="B235" s="342" t="s">
        <v>47</v>
      </c>
      <c r="C235" s="343"/>
      <c r="D235" s="343"/>
      <c r="E235" s="343"/>
      <c r="F235" s="343"/>
      <c r="G235" s="343"/>
      <c r="H235" s="343"/>
      <c r="I235" s="344">
        <v>0.64</v>
      </c>
      <c r="J235" s="345"/>
      <c r="K235" s="345"/>
      <c r="L235" s="345"/>
      <c r="M235" s="345"/>
      <c r="N235" s="345"/>
      <c r="O235" s="345"/>
      <c r="P235" s="338"/>
      <c r="Q235" s="338"/>
      <c r="R235" s="338"/>
      <c r="S235" s="338"/>
      <c r="T235" s="338"/>
      <c r="U235" s="338"/>
    </row>
    <row r="236" spans="1:21" ht="18.75" x14ac:dyDescent="0.3">
      <c r="A236" s="307" t="s">
        <v>515</v>
      </c>
      <c r="B236" s="342" t="s">
        <v>47</v>
      </c>
      <c r="C236" s="343"/>
      <c r="D236" s="343"/>
      <c r="E236" s="343"/>
      <c r="F236" s="343"/>
      <c r="G236" s="343"/>
      <c r="H236" s="343"/>
      <c r="I236" s="344">
        <v>196.44</v>
      </c>
      <c r="J236" s="345"/>
      <c r="K236" s="345"/>
      <c r="L236" s="345"/>
      <c r="M236" s="345"/>
      <c r="N236" s="345"/>
      <c r="O236" s="345"/>
      <c r="P236" s="338"/>
      <c r="Q236" s="338"/>
      <c r="R236" s="338"/>
      <c r="S236" s="338"/>
      <c r="T236" s="338"/>
      <c r="U236" s="338"/>
    </row>
    <row r="237" spans="1:21" ht="18.75" x14ac:dyDescent="0.3">
      <c r="A237" s="307" t="s">
        <v>516</v>
      </c>
      <c r="B237" s="342" t="s">
        <v>47</v>
      </c>
      <c r="C237" s="343"/>
      <c r="D237" s="343"/>
      <c r="E237" s="343"/>
      <c r="F237" s="343"/>
      <c r="G237" s="343"/>
      <c r="H237" s="343"/>
      <c r="I237" s="344">
        <v>5.0999999999999996</v>
      </c>
      <c r="J237" s="345"/>
      <c r="K237" s="345"/>
      <c r="L237" s="345"/>
      <c r="M237" s="345"/>
      <c r="N237" s="345"/>
      <c r="O237" s="345"/>
      <c r="P237" s="338"/>
      <c r="Q237" s="338"/>
      <c r="R237" s="338"/>
      <c r="S237" s="338"/>
      <c r="T237" s="338"/>
      <c r="U237" s="338"/>
    </row>
    <row r="238" spans="1:21" ht="18.75" x14ac:dyDescent="0.3">
      <c r="A238" s="307" t="s">
        <v>517</v>
      </c>
      <c r="B238" s="342" t="s">
        <v>581</v>
      </c>
      <c r="C238" s="343"/>
      <c r="D238" s="343"/>
      <c r="E238" s="343"/>
      <c r="F238" s="343"/>
      <c r="G238" s="343"/>
      <c r="H238" s="343"/>
      <c r="I238" s="344">
        <v>3.47</v>
      </c>
      <c r="J238" s="345"/>
      <c r="K238" s="345"/>
      <c r="L238" s="345"/>
      <c r="M238" s="345"/>
      <c r="N238" s="345"/>
      <c r="O238" s="345"/>
      <c r="P238" s="338"/>
      <c r="Q238" s="338"/>
      <c r="R238" s="338"/>
      <c r="S238" s="338"/>
      <c r="T238" s="338"/>
      <c r="U238" s="338"/>
    </row>
    <row r="239" spans="1:21" ht="18.75" x14ac:dyDescent="0.3">
      <c r="A239" s="346" t="s">
        <v>518</v>
      </c>
      <c r="B239" s="342" t="s">
        <v>581</v>
      </c>
      <c r="C239" s="343"/>
      <c r="D239" s="343"/>
      <c r="E239" s="343"/>
      <c r="F239" s="343"/>
      <c r="G239" s="343"/>
      <c r="H239" s="343"/>
      <c r="I239" s="344">
        <v>2.64</v>
      </c>
      <c r="J239" s="345"/>
      <c r="K239" s="345"/>
      <c r="L239" s="345"/>
      <c r="M239" s="345"/>
      <c r="N239" s="345"/>
      <c r="O239" s="345"/>
      <c r="P239" s="338"/>
      <c r="Q239" s="338"/>
      <c r="R239" s="338"/>
      <c r="S239" s="338"/>
      <c r="T239" s="338"/>
      <c r="U239" s="338"/>
    </row>
    <row r="240" spans="1:21" ht="37.5" x14ac:dyDescent="0.3">
      <c r="A240" s="307" t="s">
        <v>519</v>
      </c>
      <c r="B240" s="342" t="s">
        <v>43</v>
      </c>
      <c r="C240" s="343"/>
      <c r="D240" s="343"/>
      <c r="E240" s="343"/>
      <c r="F240" s="343"/>
      <c r="G240" s="343"/>
      <c r="H240" s="343"/>
      <c r="I240" s="344">
        <v>32</v>
      </c>
      <c r="J240" s="345"/>
      <c r="K240" s="345"/>
      <c r="L240" s="345"/>
      <c r="M240" s="345"/>
      <c r="N240" s="345"/>
      <c r="O240" s="345"/>
      <c r="P240" s="338"/>
      <c r="Q240" s="338"/>
      <c r="R240" s="338"/>
      <c r="S240" s="338"/>
      <c r="T240" s="338"/>
      <c r="U240" s="338"/>
    </row>
    <row r="241" spans="1:21" ht="18.75" x14ac:dyDescent="0.3">
      <c r="A241" s="312" t="s">
        <v>520</v>
      </c>
      <c r="B241" s="338"/>
      <c r="C241" s="343"/>
      <c r="D241" s="343"/>
      <c r="E241" s="343"/>
      <c r="F241" s="343"/>
      <c r="G241" s="343"/>
      <c r="H241" s="343"/>
      <c r="I241" s="338"/>
      <c r="J241" s="345"/>
      <c r="K241" s="345"/>
      <c r="L241" s="345"/>
      <c r="M241" s="345"/>
      <c r="N241" s="345"/>
      <c r="O241" s="345"/>
      <c r="P241" s="338"/>
      <c r="Q241" s="338"/>
      <c r="R241" s="338"/>
      <c r="S241" s="338"/>
      <c r="T241" s="338"/>
      <c r="U241" s="338"/>
    </row>
    <row r="242" spans="1:21" ht="37.5" x14ac:dyDescent="0.3">
      <c r="A242" s="307" t="s">
        <v>521</v>
      </c>
      <c r="B242" s="342" t="s">
        <v>582</v>
      </c>
      <c r="C242" s="343"/>
      <c r="D242" s="343"/>
      <c r="E242" s="343"/>
      <c r="F242" s="343"/>
      <c r="G242" s="343"/>
      <c r="H242" s="343"/>
      <c r="I242" s="344">
        <v>5361.91</v>
      </c>
      <c r="J242" s="345"/>
      <c r="K242" s="345"/>
      <c r="L242" s="345"/>
      <c r="M242" s="345"/>
      <c r="N242" s="345"/>
      <c r="O242" s="345"/>
      <c r="P242" s="338"/>
      <c r="Q242" s="338"/>
      <c r="R242" s="338"/>
      <c r="S242" s="338"/>
      <c r="T242" s="338"/>
      <c r="U242" s="338"/>
    </row>
    <row r="243" spans="1:21" ht="37.5" x14ac:dyDescent="0.3">
      <c r="A243" s="307" t="s">
        <v>522</v>
      </c>
      <c r="B243" s="342" t="s">
        <v>40</v>
      </c>
      <c r="C243" s="343"/>
      <c r="D243" s="343"/>
      <c r="E243" s="343"/>
      <c r="F243" s="343"/>
      <c r="G243" s="343"/>
      <c r="H243" s="343"/>
      <c r="I243" s="344">
        <v>2867.88</v>
      </c>
      <c r="J243" s="345"/>
      <c r="K243" s="345"/>
      <c r="L243" s="345"/>
      <c r="M243" s="345"/>
      <c r="N243" s="345"/>
      <c r="O243" s="345"/>
      <c r="P243" s="338"/>
      <c r="Q243" s="338"/>
      <c r="R243" s="338"/>
      <c r="S243" s="338"/>
      <c r="T243" s="338"/>
      <c r="U243" s="338"/>
    </row>
    <row r="244" spans="1:21" ht="18.75" x14ac:dyDescent="0.3">
      <c r="A244" s="307" t="s">
        <v>523</v>
      </c>
      <c r="B244" s="342" t="s">
        <v>583</v>
      </c>
      <c r="C244" s="343"/>
      <c r="D244" s="343"/>
      <c r="E244" s="343"/>
      <c r="F244" s="343"/>
      <c r="G244" s="343"/>
      <c r="H244" s="343"/>
      <c r="I244" s="344">
        <v>369.02</v>
      </c>
      <c r="J244" s="345"/>
      <c r="K244" s="345"/>
      <c r="L244" s="345"/>
      <c r="M244" s="345"/>
      <c r="N244" s="345"/>
      <c r="O244" s="345"/>
      <c r="P244" s="338"/>
      <c r="Q244" s="338"/>
      <c r="R244" s="338"/>
      <c r="S244" s="338"/>
      <c r="T244" s="338"/>
      <c r="U244" s="338"/>
    </row>
    <row r="245" spans="1:21" ht="18.75" x14ac:dyDescent="0.3">
      <c r="A245" s="307" t="s">
        <v>524</v>
      </c>
      <c r="B245" s="342" t="s">
        <v>582</v>
      </c>
      <c r="C245" s="343"/>
      <c r="D245" s="343"/>
      <c r="E245" s="343"/>
      <c r="F245" s="343"/>
      <c r="G245" s="343"/>
      <c r="H245" s="343"/>
      <c r="I245" s="344">
        <v>2859.55</v>
      </c>
      <c r="J245" s="345"/>
      <c r="K245" s="345"/>
      <c r="L245" s="345"/>
      <c r="M245" s="345"/>
      <c r="N245" s="345"/>
      <c r="O245" s="345"/>
      <c r="P245" s="338"/>
      <c r="Q245" s="338"/>
      <c r="R245" s="338"/>
      <c r="S245" s="338"/>
      <c r="T245" s="338"/>
      <c r="U245" s="338"/>
    </row>
    <row r="246" spans="1:21" ht="37.5" x14ac:dyDescent="0.3">
      <c r="A246" s="307" t="s">
        <v>525</v>
      </c>
      <c r="B246" s="342" t="s">
        <v>584</v>
      </c>
      <c r="C246" s="343"/>
      <c r="D246" s="343"/>
      <c r="E246" s="343"/>
      <c r="F246" s="343"/>
      <c r="G246" s="343"/>
      <c r="H246" s="343"/>
      <c r="I246" s="344">
        <v>9918.7800000000007</v>
      </c>
      <c r="J246" s="345"/>
      <c r="K246" s="345"/>
      <c r="L246" s="345"/>
      <c r="M246" s="345"/>
      <c r="N246" s="345"/>
      <c r="O246" s="345"/>
      <c r="P246" s="338"/>
      <c r="Q246" s="338"/>
      <c r="R246" s="338"/>
      <c r="S246" s="338"/>
      <c r="T246" s="338"/>
      <c r="U246" s="338"/>
    </row>
    <row r="247" spans="1:21" ht="18.75" x14ac:dyDescent="0.3">
      <c r="A247" s="307" t="s">
        <v>526</v>
      </c>
      <c r="B247" s="342" t="s">
        <v>583</v>
      </c>
      <c r="C247" s="343"/>
      <c r="D247" s="343"/>
      <c r="E247" s="343"/>
      <c r="F247" s="343"/>
      <c r="G247" s="343"/>
      <c r="H247" s="343"/>
      <c r="I247" s="344">
        <v>50.93</v>
      </c>
      <c r="J247" s="345"/>
      <c r="K247" s="345"/>
      <c r="L247" s="345"/>
      <c r="M247" s="345"/>
      <c r="N247" s="345"/>
      <c r="O247" s="345"/>
      <c r="P247" s="338"/>
      <c r="Q247" s="338"/>
      <c r="R247" s="338"/>
      <c r="S247" s="338"/>
      <c r="T247" s="338"/>
      <c r="U247" s="338"/>
    </row>
    <row r="248" spans="1:21" ht="24.75" customHeight="1" x14ac:dyDescent="0.3">
      <c r="A248" s="346" t="s">
        <v>527</v>
      </c>
      <c r="B248" s="342" t="s">
        <v>584</v>
      </c>
      <c r="C248" s="343"/>
      <c r="D248" s="343"/>
      <c r="E248" s="343"/>
      <c r="F248" s="343"/>
      <c r="G248" s="343"/>
      <c r="H248" s="343"/>
      <c r="I248" s="344">
        <v>2504.7399999999998</v>
      </c>
      <c r="J248" s="345"/>
      <c r="K248" s="345"/>
      <c r="L248" s="345"/>
      <c r="M248" s="345"/>
      <c r="N248" s="345"/>
      <c r="O248" s="345"/>
      <c r="P248" s="338"/>
      <c r="Q248" s="338"/>
      <c r="R248" s="338"/>
      <c r="S248" s="338"/>
      <c r="T248" s="338"/>
      <c r="U248" s="338"/>
    </row>
    <row r="249" spans="1:21" ht="18.75" x14ac:dyDescent="0.3">
      <c r="A249" s="307" t="s">
        <v>528</v>
      </c>
      <c r="B249" s="342" t="s">
        <v>584</v>
      </c>
      <c r="C249" s="343"/>
      <c r="D249" s="343"/>
      <c r="E249" s="343"/>
      <c r="F249" s="343"/>
      <c r="G249" s="343"/>
      <c r="H249" s="343"/>
      <c r="I249" s="344">
        <v>5510.1</v>
      </c>
      <c r="J249" s="345"/>
      <c r="K249" s="345"/>
      <c r="L249" s="345"/>
      <c r="M249" s="345"/>
      <c r="N249" s="345"/>
      <c r="O249" s="345"/>
      <c r="P249" s="338"/>
      <c r="Q249" s="338"/>
      <c r="R249" s="338"/>
      <c r="S249" s="338"/>
      <c r="T249" s="338"/>
      <c r="U249" s="338"/>
    </row>
    <row r="250" spans="1:21" ht="37.5" x14ac:dyDescent="0.3">
      <c r="A250" s="307" t="s">
        <v>529</v>
      </c>
      <c r="B250" s="342" t="s">
        <v>43</v>
      </c>
      <c r="C250" s="343"/>
      <c r="D250" s="343"/>
      <c r="E250" s="343"/>
      <c r="F250" s="343"/>
      <c r="G250" s="343"/>
      <c r="H250" s="343"/>
      <c r="I250" s="344">
        <v>1.58</v>
      </c>
      <c r="J250" s="345"/>
      <c r="K250" s="345"/>
      <c r="L250" s="345"/>
      <c r="M250" s="345"/>
      <c r="N250" s="345"/>
      <c r="O250" s="345"/>
      <c r="P250" s="338"/>
      <c r="Q250" s="338"/>
      <c r="R250" s="338"/>
      <c r="S250" s="338"/>
      <c r="T250" s="338"/>
      <c r="U250" s="338"/>
    </row>
    <row r="251" spans="1:21" ht="18.75" x14ac:dyDescent="0.3">
      <c r="A251" s="307" t="s">
        <v>530</v>
      </c>
      <c r="B251" s="342" t="s">
        <v>584</v>
      </c>
      <c r="C251" s="343"/>
      <c r="D251" s="343"/>
      <c r="E251" s="343"/>
      <c r="F251" s="343"/>
      <c r="G251" s="343"/>
      <c r="H251" s="343"/>
      <c r="I251" s="344">
        <v>3450</v>
      </c>
      <c r="J251" s="345"/>
      <c r="K251" s="345"/>
      <c r="L251" s="345"/>
      <c r="M251" s="345"/>
      <c r="N251" s="345"/>
      <c r="O251" s="345"/>
      <c r="P251" s="338"/>
      <c r="Q251" s="338"/>
      <c r="R251" s="338"/>
      <c r="S251" s="338"/>
      <c r="T251" s="338"/>
      <c r="U251" s="338"/>
    </row>
    <row r="252" spans="1:21" ht="18.75" x14ac:dyDescent="0.3">
      <c r="A252" s="307" t="s">
        <v>531</v>
      </c>
      <c r="B252" s="342" t="s">
        <v>584</v>
      </c>
      <c r="C252" s="343"/>
      <c r="D252" s="343"/>
      <c r="E252" s="343"/>
      <c r="F252" s="343"/>
      <c r="G252" s="343"/>
      <c r="H252" s="343"/>
      <c r="I252" s="344">
        <v>875</v>
      </c>
      <c r="J252" s="345"/>
      <c r="K252" s="345"/>
      <c r="L252" s="345"/>
      <c r="M252" s="345"/>
      <c r="N252" s="345"/>
      <c r="O252" s="345"/>
      <c r="P252" s="338"/>
      <c r="Q252" s="338"/>
      <c r="R252" s="338"/>
      <c r="S252" s="338"/>
      <c r="T252" s="338"/>
      <c r="U252" s="338"/>
    </row>
    <row r="253" spans="1:21" ht="18.75" x14ac:dyDescent="0.3">
      <c r="A253" s="312" t="s">
        <v>532</v>
      </c>
      <c r="B253" s="338"/>
      <c r="C253" s="343"/>
      <c r="D253" s="343"/>
      <c r="E253" s="343"/>
      <c r="F253" s="343"/>
      <c r="G253" s="343"/>
      <c r="H253" s="343"/>
      <c r="I253" s="338"/>
      <c r="J253" s="345"/>
      <c r="K253" s="345"/>
      <c r="L253" s="345"/>
      <c r="M253" s="345"/>
      <c r="N253" s="345"/>
      <c r="O253" s="345"/>
      <c r="P253" s="338"/>
      <c r="Q253" s="338"/>
      <c r="R253" s="338"/>
      <c r="S253" s="338"/>
      <c r="T253" s="338"/>
      <c r="U253" s="338"/>
    </row>
    <row r="254" spans="1:21" ht="37.5" x14ac:dyDescent="0.3">
      <c r="A254" s="307" t="s">
        <v>533</v>
      </c>
      <c r="B254" s="342" t="s">
        <v>50</v>
      </c>
      <c r="C254" s="343"/>
      <c r="D254" s="343"/>
      <c r="E254" s="343"/>
      <c r="F254" s="343"/>
      <c r="G254" s="343"/>
      <c r="H254" s="343"/>
      <c r="I254" s="344">
        <v>11910.6</v>
      </c>
      <c r="J254" s="345"/>
      <c r="K254" s="345"/>
      <c r="L254" s="345"/>
      <c r="M254" s="345"/>
      <c r="N254" s="345"/>
      <c r="O254" s="345"/>
      <c r="P254" s="338"/>
      <c r="Q254" s="338"/>
      <c r="R254" s="338"/>
      <c r="S254" s="338"/>
      <c r="T254" s="338"/>
      <c r="U254" s="338"/>
    </row>
    <row r="255" spans="1:21" ht="18.75" x14ac:dyDescent="0.3">
      <c r="A255" s="341" t="s">
        <v>534</v>
      </c>
      <c r="B255" s="342" t="s">
        <v>43</v>
      </c>
      <c r="C255" s="343"/>
      <c r="D255" s="343"/>
      <c r="E255" s="343"/>
      <c r="F255" s="343"/>
      <c r="G255" s="343"/>
      <c r="H255" s="343"/>
      <c r="I255" s="344">
        <v>45</v>
      </c>
      <c r="J255" s="345"/>
      <c r="K255" s="345"/>
      <c r="L255" s="345"/>
      <c r="M255" s="345"/>
      <c r="N255" s="345"/>
      <c r="O255" s="345"/>
      <c r="P255" s="338"/>
      <c r="Q255" s="338"/>
      <c r="R255" s="338"/>
      <c r="S255" s="338"/>
      <c r="T255" s="338"/>
      <c r="U255" s="338"/>
    </row>
    <row r="256" spans="1:21" ht="37.5" x14ac:dyDescent="0.3">
      <c r="A256" s="307" t="s">
        <v>535</v>
      </c>
      <c r="B256" s="342" t="s">
        <v>43</v>
      </c>
      <c r="C256" s="343"/>
      <c r="D256" s="343"/>
      <c r="E256" s="343"/>
      <c r="F256" s="343"/>
      <c r="G256" s="343"/>
      <c r="H256" s="343"/>
      <c r="I256" s="344">
        <v>63.77</v>
      </c>
      <c r="J256" s="345"/>
      <c r="K256" s="345"/>
      <c r="L256" s="345"/>
      <c r="M256" s="345"/>
      <c r="N256" s="345"/>
      <c r="O256" s="345"/>
      <c r="P256" s="338"/>
      <c r="Q256" s="338"/>
      <c r="R256" s="338"/>
      <c r="S256" s="338"/>
      <c r="T256" s="338"/>
      <c r="U256" s="338"/>
    </row>
    <row r="257" spans="1:21" ht="37.5" x14ac:dyDescent="0.3">
      <c r="A257" s="307" t="s">
        <v>536</v>
      </c>
      <c r="B257" s="342" t="s">
        <v>43</v>
      </c>
      <c r="C257" s="343"/>
      <c r="D257" s="343"/>
      <c r="E257" s="343"/>
      <c r="F257" s="343"/>
      <c r="G257" s="343"/>
      <c r="H257" s="343"/>
      <c r="I257" s="344">
        <v>63.77</v>
      </c>
      <c r="J257" s="345"/>
      <c r="K257" s="345"/>
      <c r="L257" s="345"/>
      <c r="M257" s="345"/>
      <c r="N257" s="345"/>
      <c r="O257" s="345"/>
      <c r="P257" s="338"/>
      <c r="Q257" s="338"/>
      <c r="R257" s="338"/>
      <c r="S257" s="338"/>
      <c r="T257" s="338"/>
      <c r="U257" s="338"/>
    </row>
    <row r="258" spans="1:21" ht="37.5" x14ac:dyDescent="0.3">
      <c r="A258" s="307" t="s">
        <v>537</v>
      </c>
      <c r="B258" s="342" t="s">
        <v>43</v>
      </c>
      <c r="C258" s="343"/>
      <c r="D258" s="343"/>
      <c r="E258" s="343"/>
      <c r="F258" s="343"/>
      <c r="G258" s="343"/>
      <c r="H258" s="343"/>
      <c r="I258" s="344">
        <v>36.9</v>
      </c>
      <c r="J258" s="345"/>
      <c r="K258" s="345"/>
      <c r="L258" s="345"/>
      <c r="M258" s="345"/>
      <c r="N258" s="345"/>
      <c r="O258" s="345"/>
      <c r="P258" s="338"/>
      <c r="Q258" s="338"/>
      <c r="R258" s="338"/>
      <c r="S258" s="338"/>
      <c r="T258" s="338"/>
      <c r="U258" s="338"/>
    </row>
    <row r="259" spans="1:21" ht="37.5" x14ac:dyDescent="0.3">
      <c r="A259" s="307" t="s">
        <v>538</v>
      </c>
      <c r="B259" s="342" t="s">
        <v>43</v>
      </c>
      <c r="C259" s="343"/>
      <c r="D259" s="343"/>
      <c r="E259" s="343"/>
      <c r="F259" s="343"/>
      <c r="G259" s="343"/>
      <c r="H259" s="343"/>
      <c r="I259" s="344">
        <v>31.1</v>
      </c>
      <c r="J259" s="345"/>
      <c r="K259" s="345"/>
      <c r="L259" s="345"/>
      <c r="M259" s="345"/>
      <c r="N259" s="345"/>
      <c r="O259" s="345"/>
      <c r="P259" s="338"/>
      <c r="Q259" s="338"/>
      <c r="R259" s="338"/>
      <c r="S259" s="338"/>
      <c r="T259" s="338"/>
      <c r="U259" s="338"/>
    </row>
    <row r="260" spans="1:21" ht="18.75" x14ac:dyDescent="0.3">
      <c r="A260" s="307" t="s">
        <v>539</v>
      </c>
      <c r="B260" s="342" t="s">
        <v>43</v>
      </c>
      <c r="C260" s="343"/>
      <c r="D260" s="343"/>
      <c r="E260" s="343"/>
      <c r="F260" s="343"/>
      <c r="G260" s="343"/>
      <c r="H260" s="343"/>
      <c r="I260" s="344">
        <v>62.17</v>
      </c>
      <c r="J260" s="345"/>
      <c r="K260" s="345"/>
      <c r="L260" s="345"/>
      <c r="M260" s="345"/>
      <c r="N260" s="345"/>
      <c r="O260" s="345"/>
      <c r="P260" s="338"/>
      <c r="Q260" s="338"/>
      <c r="R260" s="338"/>
      <c r="S260" s="338"/>
      <c r="T260" s="338"/>
      <c r="U260" s="338"/>
    </row>
    <row r="261" spans="1:21" ht="18.75" x14ac:dyDescent="0.3">
      <c r="A261" s="307" t="s">
        <v>540</v>
      </c>
      <c r="B261" s="342" t="s">
        <v>43</v>
      </c>
      <c r="C261" s="343"/>
      <c r="D261" s="343"/>
      <c r="E261" s="343"/>
      <c r="F261" s="343"/>
      <c r="G261" s="343"/>
      <c r="H261" s="343"/>
      <c r="I261" s="344">
        <v>62.28</v>
      </c>
      <c r="J261" s="345"/>
      <c r="K261" s="345"/>
      <c r="L261" s="345"/>
      <c r="M261" s="345"/>
      <c r="N261" s="345"/>
      <c r="O261" s="345"/>
      <c r="P261" s="338"/>
      <c r="Q261" s="338"/>
      <c r="R261" s="338"/>
      <c r="S261" s="338"/>
      <c r="T261" s="338"/>
      <c r="U261" s="338"/>
    </row>
    <row r="262" spans="1:21" ht="18.75" x14ac:dyDescent="0.3">
      <c r="A262" s="307" t="s">
        <v>541</v>
      </c>
      <c r="B262" s="342" t="s">
        <v>43</v>
      </c>
      <c r="C262" s="343"/>
      <c r="D262" s="343"/>
      <c r="E262" s="343"/>
      <c r="F262" s="343"/>
      <c r="G262" s="343"/>
      <c r="H262" s="343"/>
      <c r="I262" s="344">
        <v>62.54</v>
      </c>
      <c r="J262" s="345"/>
      <c r="K262" s="345"/>
      <c r="L262" s="345"/>
      <c r="M262" s="345"/>
      <c r="N262" s="345"/>
      <c r="O262" s="345"/>
      <c r="P262" s="338"/>
      <c r="Q262" s="338"/>
      <c r="R262" s="338"/>
      <c r="S262" s="338"/>
      <c r="T262" s="338"/>
      <c r="U262" s="338"/>
    </row>
    <row r="263" spans="1:21" ht="18.75" x14ac:dyDescent="0.3">
      <c r="A263" s="307" t="s">
        <v>542</v>
      </c>
      <c r="B263" s="342" t="s">
        <v>43</v>
      </c>
      <c r="C263" s="343"/>
      <c r="D263" s="343"/>
      <c r="E263" s="343"/>
      <c r="F263" s="343"/>
      <c r="G263" s="343"/>
      <c r="H263" s="343"/>
      <c r="I263" s="344">
        <v>115.78</v>
      </c>
      <c r="J263" s="345"/>
      <c r="K263" s="345"/>
      <c r="L263" s="345"/>
      <c r="M263" s="345"/>
      <c r="N263" s="345"/>
      <c r="O263" s="345"/>
      <c r="P263" s="338"/>
      <c r="Q263" s="338"/>
      <c r="R263" s="338"/>
      <c r="S263" s="338"/>
      <c r="T263" s="338"/>
      <c r="U263" s="338"/>
    </row>
    <row r="264" spans="1:21" ht="37.5" x14ac:dyDescent="0.3">
      <c r="A264" s="312" t="s">
        <v>543</v>
      </c>
      <c r="B264" s="338"/>
      <c r="C264" s="343"/>
      <c r="D264" s="343"/>
      <c r="E264" s="343"/>
      <c r="F264" s="343"/>
      <c r="G264" s="343"/>
      <c r="H264" s="343"/>
      <c r="I264" s="338"/>
      <c r="J264" s="345"/>
      <c r="K264" s="345"/>
      <c r="L264" s="345"/>
      <c r="M264" s="345"/>
      <c r="N264" s="345"/>
      <c r="O264" s="345"/>
      <c r="P264" s="338"/>
      <c r="Q264" s="338"/>
      <c r="R264" s="338"/>
      <c r="S264" s="338"/>
      <c r="T264" s="338"/>
      <c r="U264" s="338"/>
    </row>
    <row r="265" spans="1:21" ht="18.75" x14ac:dyDescent="0.3">
      <c r="A265" s="307" t="s">
        <v>544</v>
      </c>
      <c r="B265" s="342" t="s">
        <v>50</v>
      </c>
      <c r="C265" s="343"/>
      <c r="D265" s="343"/>
      <c r="E265" s="343"/>
      <c r="F265" s="343"/>
      <c r="G265" s="343"/>
      <c r="H265" s="343"/>
      <c r="I265" s="344">
        <v>43054.3</v>
      </c>
      <c r="J265" s="345"/>
      <c r="K265" s="345"/>
      <c r="L265" s="345"/>
      <c r="M265" s="345"/>
      <c r="N265" s="345"/>
      <c r="O265" s="345"/>
      <c r="P265" s="338"/>
      <c r="Q265" s="338"/>
      <c r="R265" s="338"/>
      <c r="S265" s="338"/>
      <c r="T265" s="338"/>
      <c r="U265" s="338"/>
    </row>
    <row r="266" spans="1:21" ht="37.5" x14ac:dyDescent="0.3">
      <c r="A266" s="307" t="s">
        <v>545</v>
      </c>
      <c r="B266" s="342" t="s">
        <v>585</v>
      </c>
      <c r="C266" s="343"/>
      <c r="D266" s="343"/>
      <c r="E266" s="343"/>
      <c r="F266" s="343"/>
      <c r="G266" s="343"/>
      <c r="H266" s="343"/>
      <c r="I266" s="344">
        <v>498.02</v>
      </c>
      <c r="J266" s="345"/>
      <c r="K266" s="345"/>
      <c r="L266" s="345"/>
      <c r="M266" s="345"/>
      <c r="N266" s="345"/>
      <c r="O266" s="345"/>
      <c r="P266" s="338"/>
      <c r="Q266" s="338"/>
      <c r="R266" s="338"/>
      <c r="S266" s="338"/>
      <c r="T266" s="338"/>
      <c r="U266" s="338"/>
    </row>
    <row r="267" spans="1:21" ht="75" x14ac:dyDescent="0.3">
      <c r="A267" s="307" t="s">
        <v>546</v>
      </c>
      <c r="B267" s="342" t="s">
        <v>51</v>
      </c>
      <c r="C267" s="343"/>
      <c r="D267" s="343"/>
      <c r="E267" s="343"/>
      <c r="F267" s="343"/>
      <c r="G267" s="343"/>
      <c r="H267" s="343"/>
      <c r="I267" s="344">
        <v>264.38</v>
      </c>
      <c r="J267" s="345"/>
      <c r="K267" s="345"/>
      <c r="L267" s="345"/>
      <c r="M267" s="345"/>
      <c r="N267" s="345"/>
      <c r="O267" s="345"/>
      <c r="P267" s="338"/>
      <c r="Q267" s="338"/>
      <c r="R267" s="338"/>
      <c r="S267" s="338"/>
      <c r="T267" s="338"/>
      <c r="U267" s="338"/>
    </row>
    <row r="268" spans="1:21" ht="75" x14ac:dyDescent="0.3">
      <c r="A268" s="307" t="s">
        <v>547</v>
      </c>
      <c r="B268" s="342" t="s">
        <v>45</v>
      </c>
      <c r="C268" s="343"/>
      <c r="D268" s="343"/>
      <c r="E268" s="343"/>
      <c r="F268" s="343"/>
      <c r="G268" s="343"/>
      <c r="H268" s="343"/>
      <c r="I268" s="344">
        <v>1018.2</v>
      </c>
      <c r="J268" s="345"/>
      <c r="K268" s="345"/>
      <c r="L268" s="345"/>
      <c r="M268" s="345"/>
      <c r="N268" s="345"/>
      <c r="O268" s="345"/>
      <c r="P268" s="338"/>
      <c r="Q268" s="338"/>
      <c r="R268" s="338"/>
      <c r="S268" s="338"/>
      <c r="T268" s="338"/>
      <c r="U268" s="338"/>
    </row>
    <row r="269" spans="1:21" ht="37.5" x14ac:dyDescent="0.3">
      <c r="A269" s="307" t="s">
        <v>548</v>
      </c>
      <c r="B269" s="342" t="s">
        <v>43</v>
      </c>
      <c r="C269" s="343"/>
      <c r="D269" s="343"/>
      <c r="E269" s="343"/>
      <c r="F269" s="343"/>
      <c r="G269" s="343"/>
      <c r="H269" s="343"/>
      <c r="I269" s="344">
        <v>74.260000000000005</v>
      </c>
      <c r="J269" s="345"/>
      <c r="K269" s="345"/>
      <c r="L269" s="345"/>
      <c r="M269" s="345"/>
      <c r="N269" s="345"/>
      <c r="O269" s="345"/>
      <c r="P269" s="338"/>
      <c r="Q269" s="338"/>
      <c r="R269" s="338"/>
      <c r="S269" s="338"/>
      <c r="T269" s="338"/>
      <c r="U269" s="338"/>
    </row>
    <row r="270" spans="1:21" ht="56.25" x14ac:dyDescent="0.3">
      <c r="A270" s="347" t="s">
        <v>549</v>
      </c>
      <c r="B270" s="342" t="s">
        <v>43</v>
      </c>
      <c r="C270" s="343"/>
      <c r="D270" s="343"/>
      <c r="E270" s="343"/>
      <c r="F270" s="343"/>
      <c r="G270" s="343"/>
      <c r="H270" s="343"/>
      <c r="I270" s="344">
        <v>82.58</v>
      </c>
      <c r="J270" s="345"/>
      <c r="K270" s="345"/>
      <c r="L270" s="345"/>
      <c r="M270" s="345"/>
      <c r="N270" s="345"/>
      <c r="O270" s="345"/>
      <c r="P270" s="338"/>
      <c r="Q270" s="338"/>
      <c r="R270" s="338"/>
      <c r="S270" s="338"/>
      <c r="T270" s="338"/>
      <c r="U270" s="338"/>
    </row>
    <row r="271" spans="1:21" ht="18.75" x14ac:dyDescent="0.3">
      <c r="A271" s="307" t="s">
        <v>550</v>
      </c>
      <c r="B271" s="342" t="s">
        <v>43</v>
      </c>
      <c r="C271" s="343"/>
      <c r="D271" s="343"/>
      <c r="E271" s="343"/>
      <c r="F271" s="343"/>
      <c r="G271" s="343"/>
      <c r="H271" s="343"/>
      <c r="I271" s="344">
        <v>252.36</v>
      </c>
      <c r="J271" s="345"/>
      <c r="K271" s="345"/>
      <c r="L271" s="345"/>
      <c r="M271" s="345"/>
      <c r="N271" s="345"/>
      <c r="O271" s="345"/>
      <c r="P271" s="338"/>
      <c r="Q271" s="338"/>
      <c r="R271" s="338"/>
      <c r="S271" s="338"/>
      <c r="T271" s="338"/>
      <c r="U271" s="338"/>
    </row>
    <row r="272" spans="1:21" ht="18.75" x14ac:dyDescent="0.3">
      <c r="A272" s="312" t="s">
        <v>551</v>
      </c>
      <c r="B272" s="338"/>
      <c r="C272" s="343"/>
      <c r="D272" s="343"/>
      <c r="E272" s="343"/>
      <c r="F272" s="343"/>
      <c r="G272" s="343"/>
      <c r="H272" s="343"/>
      <c r="I272" s="338"/>
      <c r="J272" s="345"/>
      <c r="K272" s="345"/>
      <c r="L272" s="345"/>
      <c r="M272" s="345"/>
      <c r="N272" s="345"/>
      <c r="O272" s="345"/>
      <c r="P272" s="338"/>
      <c r="Q272" s="338"/>
      <c r="R272" s="338"/>
      <c r="S272" s="338"/>
      <c r="T272" s="338"/>
      <c r="U272" s="338"/>
    </row>
    <row r="273" spans="1:21" ht="18.75" x14ac:dyDescent="0.3">
      <c r="A273" s="307" t="s">
        <v>552</v>
      </c>
      <c r="B273" s="342" t="s">
        <v>45</v>
      </c>
      <c r="C273" s="343"/>
      <c r="D273" s="343"/>
      <c r="E273" s="343"/>
      <c r="F273" s="343"/>
      <c r="G273" s="343"/>
      <c r="H273" s="343"/>
      <c r="I273" s="344">
        <v>1638.1</v>
      </c>
      <c r="J273" s="345"/>
      <c r="K273" s="345"/>
      <c r="L273" s="345"/>
      <c r="M273" s="345"/>
      <c r="N273" s="345"/>
      <c r="O273" s="345"/>
      <c r="P273" s="338"/>
      <c r="Q273" s="338"/>
      <c r="R273" s="338"/>
      <c r="S273" s="338"/>
      <c r="T273" s="338"/>
      <c r="U273" s="338"/>
    </row>
    <row r="274" spans="1:21" ht="37.5" x14ac:dyDescent="0.3">
      <c r="A274" s="307" t="s">
        <v>553</v>
      </c>
      <c r="B274" s="342" t="s">
        <v>76</v>
      </c>
      <c r="C274" s="343"/>
      <c r="D274" s="343"/>
      <c r="E274" s="343"/>
      <c r="F274" s="343"/>
      <c r="G274" s="343"/>
      <c r="H274" s="343"/>
      <c r="I274" s="344">
        <v>50.3</v>
      </c>
      <c r="J274" s="345"/>
      <c r="K274" s="345"/>
      <c r="L274" s="345"/>
      <c r="M274" s="345"/>
      <c r="N274" s="345"/>
      <c r="O274" s="345"/>
      <c r="P274" s="338"/>
      <c r="Q274" s="338"/>
      <c r="R274" s="338"/>
      <c r="S274" s="338"/>
      <c r="T274" s="338"/>
      <c r="U274" s="338"/>
    </row>
    <row r="275" spans="1:21" ht="37.5" x14ac:dyDescent="0.3">
      <c r="A275" s="307" t="s">
        <v>554</v>
      </c>
      <c r="B275" s="342" t="s">
        <v>76</v>
      </c>
      <c r="C275" s="343"/>
      <c r="D275" s="343"/>
      <c r="E275" s="343"/>
      <c r="F275" s="343"/>
      <c r="G275" s="343"/>
      <c r="H275" s="343"/>
      <c r="I275" s="344">
        <v>419.81</v>
      </c>
      <c r="J275" s="345"/>
      <c r="K275" s="345"/>
      <c r="L275" s="345"/>
      <c r="M275" s="345"/>
      <c r="N275" s="345"/>
      <c r="O275" s="345"/>
      <c r="P275" s="338"/>
      <c r="Q275" s="338"/>
      <c r="R275" s="338"/>
      <c r="S275" s="338"/>
      <c r="T275" s="338"/>
      <c r="U275" s="338"/>
    </row>
    <row r="276" spans="1:21" ht="37.5" x14ac:dyDescent="0.3">
      <c r="A276" s="312" t="s">
        <v>555</v>
      </c>
      <c r="B276" s="338"/>
      <c r="C276" s="343"/>
      <c r="D276" s="343"/>
      <c r="E276" s="343"/>
      <c r="F276" s="343"/>
      <c r="G276" s="343"/>
      <c r="H276" s="343"/>
      <c r="I276" s="338"/>
      <c r="J276" s="345"/>
      <c r="K276" s="345"/>
      <c r="L276" s="345"/>
      <c r="M276" s="345"/>
      <c r="N276" s="345"/>
      <c r="O276" s="345"/>
      <c r="P276" s="338"/>
      <c r="Q276" s="338"/>
      <c r="R276" s="338"/>
      <c r="S276" s="338"/>
      <c r="T276" s="338"/>
      <c r="U276" s="338"/>
    </row>
    <row r="277" spans="1:21" ht="18.75" x14ac:dyDescent="0.3">
      <c r="A277" s="347" t="s">
        <v>556</v>
      </c>
      <c r="B277" s="342" t="s">
        <v>577</v>
      </c>
      <c r="C277" s="343"/>
      <c r="D277" s="343"/>
      <c r="E277" s="343"/>
      <c r="F277" s="343"/>
      <c r="G277" s="343"/>
      <c r="H277" s="343"/>
      <c r="I277" s="344">
        <v>590.29</v>
      </c>
      <c r="J277" s="345"/>
      <c r="K277" s="345"/>
      <c r="L277" s="345"/>
      <c r="M277" s="345"/>
      <c r="N277" s="345"/>
      <c r="O277" s="345"/>
      <c r="P277" s="338"/>
      <c r="Q277" s="338"/>
      <c r="R277" s="338"/>
      <c r="S277" s="338"/>
      <c r="T277" s="338"/>
      <c r="U277" s="338"/>
    </row>
    <row r="278" spans="1:21" ht="37.5" x14ac:dyDescent="0.3">
      <c r="A278" s="341" t="s">
        <v>557</v>
      </c>
      <c r="B278" s="342" t="s">
        <v>45</v>
      </c>
      <c r="C278" s="343"/>
      <c r="D278" s="343"/>
      <c r="E278" s="343"/>
      <c r="F278" s="343"/>
      <c r="G278" s="343"/>
      <c r="H278" s="343"/>
      <c r="I278" s="344">
        <v>1482.41</v>
      </c>
      <c r="J278" s="345"/>
      <c r="K278" s="345"/>
      <c r="L278" s="345"/>
      <c r="M278" s="345"/>
      <c r="N278" s="345"/>
      <c r="O278" s="345"/>
      <c r="P278" s="338"/>
      <c r="Q278" s="338"/>
      <c r="R278" s="338"/>
      <c r="S278" s="338"/>
      <c r="T278" s="338"/>
      <c r="U278" s="338"/>
    </row>
    <row r="279" spans="1:21" ht="18.75" x14ac:dyDescent="0.3">
      <c r="A279" s="307" t="s">
        <v>558</v>
      </c>
      <c r="B279" s="342" t="s">
        <v>43</v>
      </c>
      <c r="C279" s="343"/>
      <c r="D279" s="343"/>
      <c r="E279" s="343"/>
      <c r="F279" s="343"/>
      <c r="G279" s="343"/>
      <c r="H279" s="343"/>
      <c r="I279" s="344">
        <v>279.3</v>
      </c>
      <c r="J279" s="345"/>
      <c r="K279" s="345"/>
      <c r="L279" s="345"/>
      <c r="M279" s="345"/>
      <c r="N279" s="345"/>
      <c r="O279" s="345"/>
      <c r="P279" s="338"/>
      <c r="Q279" s="338"/>
      <c r="R279" s="338"/>
      <c r="S279" s="338"/>
      <c r="T279" s="338"/>
      <c r="U279" s="338"/>
    </row>
    <row r="280" spans="1:21" ht="18.75" x14ac:dyDescent="0.3">
      <c r="A280" s="307" t="s">
        <v>559</v>
      </c>
      <c r="B280" s="342" t="s">
        <v>43</v>
      </c>
      <c r="C280" s="343"/>
      <c r="D280" s="343"/>
      <c r="E280" s="343"/>
      <c r="F280" s="343"/>
      <c r="G280" s="343"/>
      <c r="H280" s="343"/>
      <c r="I280" s="344">
        <v>92.03</v>
      </c>
      <c r="J280" s="345"/>
      <c r="K280" s="345"/>
      <c r="L280" s="345"/>
      <c r="M280" s="345"/>
      <c r="N280" s="345"/>
      <c r="O280" s="345"/>
      <c r="P280" s="338"/>
      <c r="Q280" s="338"/>
      <c r="R280" s="338"/>
      <c r="S280" s="338"/>
      <c r="T280" s="338"/>
      <c r="U280" s="338"/>
    </row>
    <row r="281" spans="1:21" ht="18.75" x14ac:dyDescent="0.3">
      <c r="A281" s="312" t="s">
        <v>560</v>
      </c>
      <c r="B281" s="338"/>
      <c r="C281" s="343"/>
      <c r="D281" s="343"/>
      <c r="E281" s="343"/>
      <c r="F281" s="343"/>
      <c r="G281" s="343"/>
      <c r="H281" s="343"/>
      <c r="I281" s="338"/>
      <c r="J281" s="345"/>
      <c r="K281" s="345"/>
      <c r="L281" s="345"/>
      <c r="M281" s="345"/>
      <c r="N281" s="345"/>
      <c r="O281" s="345"/>
      <c r="P281" s="338"/>
      <c r="Q281" s="338"/>
      <c r="R281" s="338"/>
      <c r="S281" s="338"/>
      <c r="T281" s="338"/>
      <c r="U281" s="338"/>
    </row>
    <row r="282" spans="1:21" ht="18.75" x14ac:dyDescent="0.3">
      <c r="A282" s="307" t="s">
        <v>561</v>
      </c>
      <c r="B282" s="342" t="s">
        <v>577</v>
      </c>
      <c r="C282" s="343"/>
      <c r="D282" s="343"/>
      <c r="E282" s="343"/>
      <c r="F282" s="343"/>
      <c r="G282" s="343"/>
      <c r="H282" s="343"/>
      <c r="I282" s="344">
        <v>200</v>
      </c>
      <c r="J282" s="345"/>
      <c r="K282" s="345"/>
      <c r="L282" s="345"/>
      <c r="M282" s="345"/>
      <c r="N282" s="345"/>
      <c r="O282" s="345"/>
      <c r="P282" s="338"/>
      <c r="Q282" s="338"/>
      <c r="R282" s="338"/>
      <c r="S282" s="338"/>
      <c r="T282" s="338"/>
      <c r="U282" s="338"/>
    </row>
    <row r="283" spans="1:21" ht="18.75" x14ac:dyDescent="0.3">
      <c r="A283" s="346" t="s">
        <v>562</v>
      </c>
      <c r="B283" s="342" t="s">
        <v>51</v>
      </c>
      <c r="C283" s="343"/>
      <c r="D283" s="343"/>
      <c r="E283" s="343"/>
      <c r="F283" s="343"/>
      <c r="G283" s="343"/>
      <c r="H283" s="343"/>
      <c r="I283" s="344">
        <v>529.53</v>
      </c>
      <c r="J283" s="345"/>
      <c r="K283" s="345"/>
      <c r="L283" s="345"/>
      <c r="M283" s="345"/>
      <c r="N283" s="345"/>
      <c r="O283" s="345"/>
      <c r="P283" s="338"/>
      <c r="Q283" s="338"/>
      <c r="R283" s="338"/>
      <c r="S283" s="338"/>
      <c r="T283" s="338"/>
      <c r="U283" s="338"/>
    </row>
    <row r="284" spans="1:21" ht="18.75" x14ac:dyDescent="0.3">
      <c r="A284" s="312" t="s">
        <v>563</v>
      </c>
      <c r="B284" s="338"/>
      <c r="C284" s="343"/>
      <c r="D284" s="343"/>
      <c r="E284" s="343"/>
      <c r="F284" s="343"/>
      <c r="G284" s="343"/>
      <c r="H284" s="343"/>
      <c r="I284" s="338"/>
      <c r="J284" s="345"/>
      <c r="K284" s="345"/>
      <c r="L284" s="345"/>
      <c r="M284" s="345"/>
      <c r="N284" s="345"/>
      <c r="O284" s="345"/>
      <c r="P284" s="338"/>
      <c r="Q284" s="338"/>
      <c r="R284" s="338"/>
      <c r="S284" s="338"/>
      <c r="T284" s="338"/>
      <c r="U284" s="338"/>
    </row>
    <row r="285" spans="1:21" ht="18.75" x14ac:dyDescent="0.3">
      <c r="A285" s="307" t="s">
        <v>564</v>
      </c>
      <c r="B285" s="342" t="s">
        <v>577</v>
      </c>
      <c r="C285" s="343"/>
      <c r="D285" s="343"/>
      <c r="E285" s="343"/>
      <c r="F285" s="343"/>
      <c r="G285" s="343"/>
      <c r="H285" s="343"/>
      <c r="I285" s="344">
        <v>1</v>
      </c>
      <c r="J285" s="345"/>
      <c r="K285" s="345"/>
      <c r="L285" s="345"/>
      <c r="M285" s="345"/>
      <c r="N285" s="345"/>
      <c r="O285" s="345"/>
      <c r="P285" s="338"/>
      <c r="Q285" s="338"/>
      <c r="R285" s="338"/>
      <c r="S285" s="338"/>
      <c r="T285" s="338"/>
      <c r="U285" s="338"/>
    </row>
    <row r="286" spans="1:21" ht="18.75" x14ac:dyDescent="0.3">
      <c r="A286" s="312" t="s">
        <v>565</v>
      </c>
      <c r="B286" s="338"/>
      <c r="C286" s="343"/>
      <c r="D286" s="343"/>
      <c r="E286" s="343"/>
      <c r="F286" s="343"/>
      <c r="G286" s="343"/>
      <c r="H286" s="343"/>
      <c r="I286" s="338"/>
      <c r="J286" s="345"/>
      <c r="K286" s="345"/>
      <c r="L286" s="345"/>
      <c r="M286" s="345"/>
      <c r="N286" s="345"/>
      <c r="O286" s="345"/>
      <c r="P286" s="338"/>
      <c r="Q286" s="338"/>
      <c r="R286" s="338"/>
      <c r="S286" s="338"/>
      <c r="T286" s="338"/>
      <c r="U286" s="338"/>
    </row>
    <row r="287" spans="1:21" ht="18.75" x14ac:dyDescent="0.3">
      <c r="A287" s="307" t="s">
        <v>566</v>
      </c>
      <c r="B287" s="342" t="s">
        <v>34</v>
      </c>
      <c r="C287" s="343"/>
      <c r="D287" s="343"/>
      <c r="E287" s="343"/>
      <c r="F287" s="343"/>
      <c r="G287" s="343"/>
      <c r="H287" s="343"/>
      <c r="I287" s="344">
        <v>1</v>
      </c>
      <c r="J287" s="345"/>
      <c r="K287" s="345"/>
      <c r="L287" s="345"/>
      <c r="M287" s="345"/>
      <c r="N287" s="345"/>
      <c r="O287" s="345"/>
      <c r="P287" s="338"/>
      <c r="Q287" s="338"/>
      <c r="R287" s="338"/>
      <c r="S287" s="338"/>
      <c r="T287" s="338"/>
      <c r="U287" s="338"/>
    </row>
    <row r="288" spans="1:21" ht="18.75" x14ac:dyDescent="0.3">
      <c r="A288" s="322" t="s">
        <v>567</v>
      </c>
      <c r="B288" s="342" t="s">
        <v>577</v>
      </c>
      <c r="C288" s="343"/>
      <c r="D288" s="343"/>
      <c r="E288" s="343"/>
      <c r="F288" s="343"/>
      <c r="G288" s="343"/>
      <c r="H288" s="343"/>
      <c r="I288" s="344">
        <v>1.43</v>
      </c>
      <c r="J288" s="345"/>
      <c r="K288" s="345"/>
      <c r="L288" s="345"/>
      <c r="M288" s="345"/>
      <c r="N288" s="345"/>
      <c r="O288" s="345"/>
      <c r="P288" s="338"/>
      <c r="Q288" s="338"/>
      <c r="R288" s="338"/>
      <c r="S288" s="338"/>
      <c r="T288" s="338"/>
      <c r="U288" s="338"/>
    </row>
    <row r="289" spans="1:21" ht="18.75" x14ac:dyDescent="0.3">
      <c r="A289" s="322" t="s">
        <v>568</v>
      </c>
      <c r="B289" s="342" t="s">
        <v>577</v>
      </c>
      <c r="C289" s="343"/>
      <c r="D289" s="343"/>
      <c r="E289" s="343"/>
      <c r="F289" s="343"/>
      <c r="G289" s="343"/>
      <c r="H289" s="343"/>
      <c r="I289" s="344">
        <v>0.75</v>
      </c>
      <c r="J289" s="345"/>
      <c r="K289" s="345"/>
      <c r="L289" s="345"/>
      <c r="M289" s="345"/>
      <c r="N289" s="345"/>
      <c r="O289" s="345"/>
      <c r="P289" s="338"/>
      <c r="Q289" s="338"/>
      <c r="R289" s="338"/>
      <c r="S289" s="338"/>
      <c r="T289" s="338"/>
      <c r="U289" s="338"/>
    </row>
    <row r="290" spans="1:21" ht="18.75" x14ac:dyDescent="0.3">
      <c r="A290" s="322" t="s">
        <v>569</v>
      </c>
      <c r="B290" s="342" t="s">
        <v>577</v>
      </c>
      <c r="C290" s="343"/>
      <c r="D290" s="343"/>
      <c r="E290" s="343"/>
      <c r="F290" s="343"/>
      <c r="G290" s="343"/>
      <c r="H290" s="343"/>
      <c r="I290" s="344">
        <v>3.01</v>
      </c>
      <c r="J290" s="345"/>
      <c r="K290" s="345"/>
      <c r="L290" s="345"/>
      <c r="M290" s="345"/>
      <c r="N290" s="345"/>
      <c r="O290" s="345"/>
      <c r="P290" s="338"/>
      <c r="Q290" s="338"/>
      <c r="R290" s="338"/>
      <c r="S290" s="338"/>
      <c r="T290" s="338"/>
      <c r="U290" s="338"/>
    </row>
    <row r="291" spans="1:21" ht="18.75" x14ac:dyDescent="0.3">
      <c r="A291" s="322" t="s">
        <v>570</v>
      </c>
      <c r="B291" s="342" t="s">
        <v>577</v>
      </c>
      <c r="C291" s="343"/>
      <c r="D291" s="343"/>
      <c r="E291" s="343"/>
      <c r="F291" s="343"/>
      <c r="G291" s="343"/>
      <c r="H291" s="343"/>
      <c r="I291" s="344">
        <v>5.6</v>
      </c>
      <c r="J291" s="345"/>
      <c r="K291" s="345"/>
      <c r="L291" s="345"/>
      <c r="M291" s="345"/>
      <c r="N291" s="345"/>
      <c r="O291" s="345"/>
      <c r="P291" s="338"/>
      <c r="Q291" s="338"/>
      <c r="R291" s="338"/>
      <c r="S291" s="338"/>
      <c r="T291" s="338"/>
      <c r="U291" s="338"/>
    </row>
    <row r="292" spans="1:21" ht="18.75" x14ac:dyDescent="0.3">
      <c r="A292" s="322" t="s">
        <v>571</v>
      </c>
      <c r="B292" s="342" t="s">
        <v>577</v>
      </c>
      <c r="C292" s="343"/>
      <c r="D292" s="343"/>
      <c r="E292" s="343"/>
      <c r="F292" s="343"/>
      <c r="G292" s="343"/>
      <c r="H292" s="343"/>
      <c r="I292" s="344">
        <v>1.86</v>
      </c>
      <c r="J292" s="345"/>
      <c r="K292" s="345"/>
      <c r="L292" s="345"/>
      <c r="M292" s="345"/>
      <c r="N292" s="345"/>
      <c r="O292" s="345"/>
      <c r="P292" s="338"/>
      <c r="Q292" s="338"/>
      <c r="R292" s="338"/>
      <c r="S292" s="338"/>
      <c r="T292" s="338"/>
      <c r="U292" s="338"/>
    </row>
    <row r="293" spans="1:21" ht="18.75" x14ac:dyDescent="0.3">
      <c r="A293" s="322" t="s">
        <v>572</v>
      </c>
      <c r="B293" s="342" t="s">
        <v>577</v>
      </c>
      <c r="C293" s="343"/>
      <c r="D293" s="343"/>
      <c r="E293" s="343"/>
      <c r="F293" s="343"/>
      <c r="G293" s="343"/>
      <c r="H293" s="343"/>
      <c r="I293" s="344">
        <v>2.02</v>
      </c>
      <c r="J293" s="345"/>
      <c r="K293" s="345"/>
      <c r="L293" s="345"/>
      <c r="M293" s="345"/>
      <c r="N293" s="345"/>
      <c r="O293" s="345"/>
      <c r="P293" s="338"/>
      <c r="Q293" s="338"/>
      <c r="R293" s="338"/>
      <c r="S293" s="338"/>
      <c r="T293" s="338"/>
      <c r="U293" s="338"/>
    </row>
    <row r="294" spans="1:21" ht="18.75" x14ac:dyDescent="0.3">
      <c r="A294" s="322" t="s">
        <v>573</v>
      </c>
      <c r="B294" s="342" t="s">
        <v>51</v>
      </c>
      <c r="C294" s="343"/>
      <c r="D294" s="343"/>
      <c r="E294" s="343"/>
      <c r="F294" s="343"/>
      <c r="G294" s="343"/>
      <c r="H294" s="343"/>
      <c r="I294" s="344">
        <v>4.0599999999999996</v>
      </c>
      <c r="J294" s="345"/>
      <c r="K294" s="345"/>
      <c r="L294" s="345"/>
      <c r="M294" s="345"/>
      <c r="N294" s="345"/>
      <c r="O294" s="345"/>
      <c r="P294" s="338"/>
      <c r="Q294" s="338"/>
      <c r="R294" s="338"/>
      <c r="S294" s="338"/>
      <c r="T294" s="338"/>
      <c r="U294" s="338"/>
    </row>
    <row r="295" spans="1:21" ht="18.75" x14ac:dyDescent="0.3">
      <c r="A295" s="348" t="s">
        <v>44</v>
      </c>
      <c r="B295" s="349" t="s">
        <v>73</v>
      </c>
      <c r="C295" s="325" t="s">
        <v>73</v>
      </c>
      <c r="D295" s="325" t="s">
        <v>73</v>
      </c>
      <c r="E295" s="325" t="s">
        <v>73</v>
      </c>
      <c r="F295" s="325"/>
      <c r="G295" s="325" t="s">
        <v>73</v>
      </c>
      <c r="H295" s="325"/>
      <c r="I295" s="326" t="s">
        <v>73</v>
      </c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</row>
    <row r="296" spans="1:21" ht="27" customHeight="1" x14ac:dyDescent="0.2">
      <c r="A296" s="427" t="s">
        <v>586</v>
      </c>
      <c r="B296" s="428"/>
      <c r="C296" s="428"/>
      <c r="D296" s="428"/>
      <c r="E296" s="428"/>
      <c r="F296" s="428"/>
      <c r="G296" s="428"/>
      <c r="H296" s="428"/>
      <c r="I296" s="428"/>
      <c r="J296" s="428"/>
      <c r="K296" s="428"/>
      <c r="L296" s="428"/>
      <c r="M296" s="428"/>
      <c r="N296" s="428"/>
      <c r="O296" s="428"/>
      <c r="P296" s="428"/>
      <c r="Q296" s="428"/>
      <c r="R296" s="428"/>
      <c r="S296" s="428"/>
      <c r="T296" s="428"/>
      <c r="U296" s="429"/>
    </row>
    <row r="297" spans="1:21" ht="56.25" x14ac:dyDescent="0.3">
      <c r="A297" s="334" t="s">
        <v>589</v>
      </c>
      <c r="B297" s="350" t="s">
        <v>66</v>
      </c>
      <c r="C297" s="304"/>
      <c r="D297" s="304"/>
      <c r="E297" s="304"/>
      <c r="F297" s="304"/>
      <c r="G297" s="304"/>
      <c r="H297" s="304"/>
      <c r="I297" s="336">
        <v>1700.21</v>
      </c>
      <c r="J297" s="305"/>
      <c r="K297" s="305"/>
      <c r="L297" s="305"/>
      <c r="M297" s="305"/>
      <c r="N297" s="305"/>
      <c r="O297" s="305"/>
      <c r="P297" s="306"/>
      <c r="Q297" s="306"/>
      <c r="R297" s="306"/>
      <c r="S297" s="306"/>
      <c r="T297" s="306"/>
      <c r="U297" s="306"/>
    </row>
    <row r="298" spans="1:21" ht="80.25" customHeight="1" x14ac:dyDescent="0.3">
      <c r="A298" s="341" t="s">
        <v>590</v>
      </c>
      <c r="B298" s="313" t="s">
        <v>66</v>
      </c>
      <c r="C298" s="309"/>
      <c r="D298" s="309"/>
      <c r="E298" s="309"/>
      <c r="F298" s="309"/>
      <c r="G298" s="309"/>
      <c r="H298" s="309"/>
      <c r="I298" s="310">
        <v>209.74</v>
      </c>
      <c r="J298" s="295"/>
      <c r="K298" s="295"/>
      <c r="L298" s="295"/>
      <c r="M298" s="295"/>
      <c r="N298" s="295"/>
      <c r="O298" s="295"/>
      <c r="P298" s="311"/>
      <c r="Q298" s="311"/>
      <c r="R298" s="311"/>
      <c r="S298" s="311"/>
      <c r="T298" s="311"/>
      <c r="U298" s="311"/>
    </row>
    <row r="299" spans="1:21" ht="61.5" customHeight="1" x14ac:dyDescent="0.3">
      <c r="A299" s="307" t="s">
        <v>591</v>
      </c>
      <c r="B299" s="313" t="s">
        <v>66</v>
      </c>
      <c r="C299" s="309">
        <v>10.83</v>
      </c>
      <c r="D299" s="309">
        <v>10.61</v>
      </c>
      <c r="E299" s="309">
        <v>10.38</v>
      </c>
      <c r="F299" s="309">
        <v>10.16</v>
      </c>
      <c r="G299" s="309">
        <v>9.9499999999999993</v>
      </c>
      <c r="H299" s="309">
        <v>9.74</v>
      </c>
      <c r="I299" s="310">
        <v>35.24</v>
      </c>
      <c r="J299" s="315">
        <v>381.74</v>
      </c>
      <c r="K299" s="315">
        <v>373.69</v>
      </c>
      <c r="L299" s="315">
        <f>E299*I299</f>
        <v>365.79120000000006</v>
      </c>
      <c r="M299" s="315">
        <f>F299*I299</f>
        <v>358.03840000000002</v>
      </c>
      <c r="N299" s="315">
        <f>G299*I299</f>
        <v>350.63799999999998</v>
      </c>
      <c r="O299" s="315">
        <f>H299*I299</f>
        <v>343.23760000000004</v>
      </c>
      <c r="P299" s="311">
        <v>97.89</v>
      </c>
      <c r="Q299" s="311">
        <v>97.89</v>
      </c>
      <c r="R299" s="311">
        <v>97.89</v>
      </c>
      <c r="S299" s="311">
        <v>97.89</v>
      </c>
      <c r="T299" s="311">
        <v>97.89</v>
      </c>
      <c r="U299" s="311">
        <v>97.89</v>
      </c>
    </row>
    <row r="300" spans="1:21" ht="54" customHeight="1" x14ac:dyDescent="0.3">
      <c r="A300" s="341" t="s">
        <v>592</v>
      </c>
      <c r="B300" s="313" t="s">
        <v>596</v>
      </c>
      <c r="C300" s="309"/>
      <c r="D300" s="309"/>
      <c r="E300" s="309"/>
      <c r="F300" s="309"/>
      <c r="G300" s="309"/>
      <c r="H300" s="309"/>
      <c r="I300" s="310">
        <v>501.51</v>
      </c>
      <c r="J300" s="295"/>
      <c r="K300" s="295"/>
      <c r="L300" s="295"/>
      <c r="M300" s="295"/>
      <c r="N300" s="295"/>
      <c r="O300" s="295"/>
      <c r="P300" s="311"/>
      <c r="Q300" s="311"/>
      <c r="R300" s="311"/>
      <c r="S300" s="311"/>
      <c r="T300" s="311"/>
      <c r="U300" s="311"/>
    </row>
    <row r="301" spans="1:21" ht="52.5" customHeight="1" x14ac:dyDescent="0.3">
      <c r="A301" s="307" t="s">
        <v>593</v>
      </c>
      <c r="B301" s="313" t="s">
        <v>596</v>
      </c>
      <c r="C301" s="309"/>
      <c r="D301" s="309"/>
      <c r="E301" s="309"/>
      <c r="F301" s="309"/>
      <c r="G301" s="309"/>
      <c r="H301" s="309"/>
      <c r="I301" s="310">
        <v>444.92</v>
      </c>
      <c r="J301" s="295"/>
      <c r="K301" s="295"/>
      <c r="L301" s="295"/>
      <c r="M301" s="295"/>
      <c r="N301" s="295"/>
      <c r="O301" s="295"/>
      <c r="P301" s="311"/>
      <c r="Q301" s="311"/>
      <c r="R301" s="311"/>
      <c r="S301" s="311"/>
      <c r="T301" s="311"/>
      <c r="U301" s="311"/>
    </row>
    <row r="302" spans="1:21" ht="57.75" customHeight="1" x14ac:dyDescent="0.3">
      <c r="A302" s="341" t="s">
        <v>594</v>
      </c>
      <c r="B302" s="313" t="s">
        <v>596</v>
      </c>
      <c r="C302" s="309">
        <v>5.81</v>
      </c>
      <c r="D302" s="309">
        <v>5.81</v>
      </c>
      <c r="E302" s="309">
        <v>5.8129999999999997</v>
      </c>
      <c r="F302" s="309">
        <v>5.8129999999999997</v>
      </c>
      <c r="G302" s="309">
        <v>5.8129999999999997</v>
      </c>
      <c r="H302" s="309">
        <v>5.8129999999999997</v>
      </c>
      <c r="I302" s="310">
        <v>8748.7800000000007</v>
      </c>
      <c r="J302" s="315">
        <v>50857.53</v>
      </c>
      <c r="K302" s="315">
        <v>50857.53</v>
      </c>
      <c r="L302" s="315">
        <f>E302*I302</f>
        <v>50856.65814</v>
      </c>
      <c r="M302" s="315">
        <f>F302*I302</f>
        <v>50856.65814</v>
      </c>
      <c r="N302" s="315">
        <f>G302*I302</f>
        <v>50856.65814</v>
      </c>
      <c r="O302" s="315">
        <f>H302*I302</f>
        <v>50856.65814</v>
      </c>
      <c r="P302" s="311">
        <v>100</v>
      </c>
      <c r="Q302" s="311">
        <v>100</v>
      </c>
      <c r="R302" s="311">
        <v>100</v>
      </c>
      <c r="S302" s="311">
        <v>100</v>
      </c>
      <c r="T302" s="311">
        <v>100</v>
      </c>
      <c r="U302" s="311">
        <v>100</v>
      </c>
    </row>
    <row r="303" spans="1:21" ht="37.5" x14ac:dyDescent="0.3">
      <c r="A303" s="307" t="s">
        <v>595</v>
      </c>
      <c r="B303" s="313" t="s">
        <v>596</v>
      </c>
      <c r="C303" s="309"/>
      <c r="D303" s="309"/>
      <c r="E303" s="309"/>
      <c r="F303" s="309"/>
      <c r="G303" s="309"/>
      <c r="H303" s="309"/>
      <c r="I303" s="310">
        <v>401.7</v>
      </c>
      <c r="J303" s="295"/>
      <c r="K303" s="295"/>
      <c r="L303" s="295"/>
      <c r="M303" s="295"/>
      <c r="N303" s="295"/>
      <c r="O303" s="295"/>
      <c r="P303" s="311"/>
      <c r="Q303" s="311"/>
      <c r="R303" s="311"/>
      <c r="S303" s="311"/>
      <c r="T303" s="311"/>
      <c r="U303" s="311"/>
    </row>
    <row r="304" spans="1:21" ht="18.75" x14ac:dyDescent="0.3">
      <c r="A304" s="351" t="s">
        <v>44</v>
      </c>
      <c r="B304" s="342"/>
      <c r="C304" s="343"/>
      <c r="D304" s="343"/>
      <c r="E304" s="343"/>
      <c r="F304" s="343"/>
      <c r="G304" s="343"/>
      <c r="H304" s="343"/>
      <c r="I304" s="344"/>
      <c r="J304" s="345"/>
      <c r="K304" s="345"/>
      <c r="L304" s="345"/>
      <c r="M304" s="345"/>
      <c r="N304" s="345"/>
      <c r="O304" s="345"/>
      <c r="P304" s="338"/>
      <c r="Q304" s="338"/>
      <c r="R304" s="338"/>
      <c r="S304" s="338"/>
      <c r="T304" s="338"/>
      <c r="U304" s="338"/>
    </row>
    <row r="305" spans="1:21" ht="71.25" customHeight="1" x14ac:dyDescent="0.3">
      <c r="A305" s="352" t="s">
        <v>601</v>
      </c>
      <c r="B305" s="325" t="s">
        <v>73</v>
      </c>
      <c r="C305" s="325" t="s">
        <v>73</v>
      </c>
      <c r="D305" s="325" t="s">
        <v>73</v>
      </c>
      <c r="E305" s="325" t="s">
        <v>73</v>
      </c>
      <c r="F305" s="325"/>
      <c r="G305" s="325" t="s">
        <v>73</v>
      </c>
      <c r="H305" s="325"/>
      <c r="I305" s="353" t="s">
        <v>73</v>
      </c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327"/>
      <c r="U305" s="327"/>
    </row>
    <row r="306" spans="1:21" ht="27" customHeight="1" x14ac:dyDescent="0.2">
      <c r="A306" s="433" t="s">
        <v>229</v>
      </c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4"/>
      <c r="T306" s="434"/>
      <c r="U306" s="434"/>
    </row>
    <row r="307" spans="1:21" ht="52.5" customHeight="1" x14ac:dyDescent="0.3">
      <c r="A307" s="341" t="s">
        <v>597</v>
      </c>
      <c r="B307" s="341" t="s">
        <v>600</v>
      </c>
      <c r="C307" s="309"/>
      <c r="D307" s="309"/>
      <c r="E307" s="309"/>
      <c r="F307" s="309"/>
      <c r="G307" s="309"/>
      <c r="H307" s="309"/>
      <c r="I307" s="310">
        <v>1340.39</v>
      </c>
      <c r="J307" s="295"/>
      <c r="K307" s="295"/>
      <c r="L307" s="295"/>
      <c r="M307" s="295"/>
      <c r="N307" s="295"/>
      <c r="O307" s="295"/>
      <c r="P307" s="311"/>
      <c r="Q307" s="311"/>
      <c r="R307" s="311"/>
      <c r="S307" s="311"/>
      <c r="T307" s="311"/>
      <c r="U307" s="311"/>
    </row>
    <row r="308" spans="1:21" ht="63.75" customHeight="1" x14ac:dyDescent="0.3">
      <c r="A308" s="341" t="s">
        <v>598</v>
      </c>
      <c r="B308" s="341" t="s">
        <v>600</v>
      </c>
      <c r="C308" s="309"/>
      <c r="D308" s="309"/>
      <c r="E308" s="309"/>
      <c r="F308" s="309"/>
      <c r="G308" s="309"/>
      <c r="H308" s="309"/>
      <c r="I308" s="309">
        <v>925.47</v>
      </c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</row>
    <row r="309" spans="1:21" ht="57.75" customHeight="1" x14ac:dyDescent="0.3">
      <c r="A309" s="341" t="s">
        <v>599</v>
      </c>
      <c r="B309" s="341" t="s">
        <v>600</v>
      </c>
      <c r="C309" s="309"/>
      <c r="D309" s="309"/>
      <c r="E309" s="309"/>
      <c r="F309" s="309"/>
      <c r="G309" s="309"/>
      <c r="H309" s="309"/>
      <c r="I309" s="309">
        <v>252.33</v>
      </c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  <c r="U309" s="309"/>
    </row>
    <row r="310" spans="1:21" ht="18.75" x14ac:dyDescent="0.3">
      <c r="A310" s="348" t="s">
        <v>44</v>
      </c>
      <c r="B310" s="349" t="s">
        <v>73</v>
      </c>
      <c r="C310" s="325" t="s">
        <v>73</v>
      </c>
      <c r="D310" s="325" t="s">
        <v>73</v>
      </c>
      <c r="E310" s="325" t="s">
        <v>73</v>
      </c>
      <c r="F310" s="325"/>
      <c r="G310" s="325" t="s">
        <v>73</v>
      </c>
      <c r="H310" s="325"/>
      <c r="I310" s="326" t="s">
        <v>73</v>
      </c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</row>
    <row r="311" spans="1:21" ht="18.75" x14ac:dyDescent="0.3">
      <c r="A311" s="435" t="s">
        <v>602</v>
      </c>
      <c r="B311" s="436"/>
      <c r="C311" s="436"/>
      <c r="D311" s="436"/>
      <c r="E311" s="436"/>
      <c r="F311" s="436"/>
      <c r="G311" s="436"/>
      <c r="H311" s="436"/>
      <c r="I311" s="436"/>
      <c r="J311" s="436"/>
      <c r="K311" s="436"/>
      <c r="L311" s="436"/>
      <c r="M311" s="436"/>
      <c r="N311" s="436"/>
      <c r="O311" s="436"/>
      <c r="P311" s="436"/>
      <c r="Q311" s="436"/>
      <c r="R311" s="436"/>
      <c r="S311" s="436"/>
      <c r="T311" s="436"/>
      <c r="U311" s="436"/>
    </row>
    <row r="312" spans="1:21" ht="18.75" x14ac:dyDescent="0.3">
      <c r="A312" s="354" t="s">
        <v>52</v>
      </c>
      <c r="B312" s="335" t="s">
        <v>43</v>
      </c>
      <c r="C312" s="304"/>
      <c r="D312" s="304"/>
      <c r="E312" s="304"/>
      <c r="F312" s="304"/>
      <c r="G312" s="304"/>
      <c r="H312" s="304"/>
      <c r="I312" s="336" t="s">
        <v>70</v>
      </c>
      <c r="J312" s="355"/>
      <c r="K312" s="355"/>
      <c r="L312" s="355"/>
      <c r="M312" s="355"/>
      <c r="N312" s="355"/>
      <c r="O312" s="355"/>
      <c r="P312" s="356"/>
      <c r="Q312" s="356"/>
      <c r="R312" s="356"/>
      <c r="S312" s="356"/>
      <c r="T312" s="356"/>
      <c r="U312" s="356"/>
    </row>
    <row r="313" spans="1:21" ht="18.75" x14ac:dyDescent="0.3">
      <c r="A313" s="357" t="s">
        <v>53</v>
      </c>
      <c r="B313" s="308" t="s">
        <v>43</v>
      </c>
      <c r="C313" s="309"/>
      <c r="D313" s="309"/>
      <c r="E313" s="309"/>
      <c r="F313" s="309"/>
      <c r="G313" s="309"/>
      <c r="H313" s="309"/>
      <c r="I313" s="310" t="s">
        <v>71</v>
      </c>
      <c r="J313" s="358"/>
      <c r="K313" s="358"/>
      <c r="L313" s="358"/>
      <c r="M313" s="358"/>
      <c r="N313" s="358"/>
      <c r="O313" s="358"/>
      <c r="P313" s="359"/>
      <c r="Q313" s="359"/>
      <c r="R313" s="359"/>
      <c r="S313" s="359"/>
      <c r="T313" s="359"/>
      <c r="U313" s="359"/>
    </row>
    <row r="314" spans="1:21" ht="18.75" x14ac:dyDescent="0.3">
      <c r="A314" s="341" t="s">
        <v>54</v>
      </c>
      <c r="B314" s="308" t="s">
        <v>43</v>
      </c>
      <c r="C314" s="309"/>
      <c r="D314" s="309"/>
      <c r="E314" s="309"/>
      <c r="F314" s="309"/>
      <c r="G314" s="309"/>
      <c r="H314" s="309"/>
      <c r="I314" s="310" t="s">
        <v>72</v>
      </c>
      <c r="J314" s="358"/>
      <c r="K314" s="358"/>
      <c r="L314" s="358"/>
      <c r="M314" s="358"/>
      <c r="N314" s="358"/>
      <c r="O314" s="358"/>
      <c r="P314" s="359"/>
      <c r="Q314" s="359"/>
      <c r="R314" s="359"/>
      <c r="S314" s="359"/>
      <c r="T314" s="359"/>
      <c r="U314" s="359"/>
    </row>
    <row r="315" spans="1:21" ht="18.75" x14ac:dyDescent="0.3">
      <c r="A315" s="341" t="s">
        <v>55</v>
      </c>
      <c r="B315" s="308" t="s">
        <v>43</v>
      </c>
      <c r="C315" s="309"/>
      <c r="D315" s="309"/>
      <c r="E315" s="309"/>
      <c r="F315" s="309"/>
      <c r="G315" s="309"/>
      <c r="H315" s="309"/>
      <c r="I315" s="310" t="s">
        <v>67</v>
      </c>
      <c r="J315" s="358"/>
      <c r="K315" s="358"/>
      <c r="L315" s="358"/>
      <c r="M315" s="358"/>
      <c r="N315" s="358"/>
      <c r="O315" s="358"/>
      <c r="P315" s="359"/>
      <c r="Q315" s="359"/>
      <c r="R315" s="359"/>
      <c r="S315" s="359"/>
      <c r="T315" s="359"/>
      <c r="U315" s="359"/>
    </row>
    <row r="316" spans="1:21" ht="18.75" x14ac:dyDescent="0.3">
      <c r="A316" s="341" t="s">
        <v>56</v>
      </c>
      <c r="B316" s="308" t="s">
        <v>43</v>
      </c>
      <c r="C316" s="309"/>
      <c r="D316" s="309"/>
      <c r="E316" s="309"/>
      <c r="F316" s="309"/>
      <c r="G316" s="309"/>
      <c r="H316" s="309"/>
      <c r="I316" s="310" t="s">
        <v>69</v>
      </c>
      <c r="J316" s="358"/>
      <c r="K316" s="358"/>
      <c r="L316" s="358"/>
      <c r="M316" s="358"/>
      <c r="N316" s="358"/>
      <c r="O316" s="358"/>
      <c r="P316" s="359"/>
      <c r="Q316" s="359"/>
      <c r="R316" s="359"/>
      <c r="S316" s="359"/>
      <c r="T316" s="359"/>
      <c r="U316" s="359"/>
    </row>
    <row r="317" spans="1:21" ht="18.75" x14ac:dyDescent="0.3">
      <c r="A317" s="341" t="s">
        <v>57</v>
      </c>
      <c r="B317" s="308" t="s">
        <v>47</v>
      </c>
      <c r="C317" s="309"/>
      <c r="D317" s="309"/>
      <c r="E317" s="309"/>
      <c r="F317" s="309"/>
      <c r="G317" s="309"/>
      <c r="H317" s="309"/>
      <c r="I317" s="310" t="s">
        <v>68</v>
      </c>
      <c r="J317" s="358"/>
      <c r="K317" s="358"/>
      <c r="L317" s="358"/>
      <c r="M317" s="358"/>
      <c r="N317" s="358"/>
      <c r="O317" s="358"/>
      <c r="P317" s="359"/>
      <c r="Q317" s="359"/>
      <c r="R317" s="359"/>
      <c r="S317" s="359"/>
      <c r="T317" s="359"/>
      <c r="U317" s="359"/>
    </row>
    <row r="318" spans="1:21" ht="18.75" x14ac:dyDescent="0.3">
      <c r="A318" s="348" t="s">
        <v>44</v>
      </c>
      <c r="B318" s="349" t="s">
        <v>73</v>
      </c>
      <c r="C318" s="325"/>
      <c r="D318" s="325"/>
      <c r="E318" s="325"/>
      <c r="F318" s="325"/>
      <c r="G318" s="325" t="s">
        <v>73</v>
      </c>
      <c r="H318" s="325"/>
      <c r="I318" s="326" t="s">
        <v>73</v>
      </c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</row>
    <row r="319" spans="1:21" ht="18.75" x14ac:dyDescent="0.3">
      <c r="A319" s="360"/>
      <c r="B319" s="361"/>
      <c r="C319" s="362"/>
      <c r="D319" s="362"/>
      <c r="E319" s="362"/>
      <c r="F319" s="362"/>
      <c r="G319" s="362"/>
      <c r="H319" s="362"/>
      <c r="I319" s="363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</row>
    <row r="320" spans="1:21" ht="18.75" x14ac:dyDescent="0.3">
      <c r="A320" s="431" t="s">
        <v>75</v>
      </c>
      <c r="B320" s="432"/>
      <c r="C320" s="432"/>
      <c r="D320" s="432"/>
      <c r="E320" s="432"/>
      <c r="F320" s="432"/>
      <c r="G320" s="432"/>
      <c r="H320" s="432"/>
      <c r="I320" s="432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</row>
    <row r="321" spans="1:21" ht="18.75" x14ac:dyDescent="0.3">
      <c r="A321" s="365" t="s">
        <v>607</v>
      </c>
      <c r="B321" s="366"/>
      <c r="C321" s="367"/>
      <c r="D321" s="367"/>
      <c r="E321" s="367"/>
      <c r="F321" s="367"/>
      <c r="G321" s="367"/>
      <c r="H321" s="367"/>
      <c r="I321" s="368"/>
      <c r="J321" s="369"/>
      <c r="K321" s="369"/>
      <c r="L321" s="369"/>
      <c r="M321" s="369"/>
      <c r="N321" s="369"/>
      <c r="O321" s="369"/>
      <c r="P321" s="369"/>
      <c r="Q321" s="369"/>
      <c r="R321" s="369"/>
      <c r="S321" s="369"/>
      <c r="T321" s="369"/>
      <c r="U321" s="369"/>
    </row>
    <row r="322" spans="1:21" ht="57.75" customHeight="1" x14ac:dyDescent="0.25">
      <c r="A322" s="430" t="s">
        <v>79</v>
      </c>
      <c r="B322" s="430"/>
      <c r="C322" s="430"/>
      <c r="D322" s="430"/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  <c r="Q322" s="430"/>
      <c r="R322" s="430"/>
      <c r="S322" s="430"/>
      <c r="T322" s="118"/>
      <c r="U322" s="297"/>
    </row>
    <row r="323" spans="1:21" ht="18.75" x14ac:dyDescent="0.3">
      <c r="A323" s="370"/>
      <c r="B323" s="371"/>
      <c r="C323" s="14"/>
      <c r="D323" s="14"/>
      <c r="E323" s="14"/>
      <c r="F323" s="14"/>
      <c r="G323" s="14"/>
      <c r="H323" s="14"/>
      <c r="I323" s="372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</row>
    <row r="324" spans="1:21" ht="18.75" x14ac:dyDescent="0.3">
      <c r="A324" s="14"/>
      <c r="B324" s="371"/>
      <c r="C324" s="14"/>
      <c r="D324" s="14"/>
      <c r="E324" s="14"/>
      <c r="F324" s="14"/>
      <c r="G324" s="14"/>
      <c r="H324" s="14"/>
      <c r="I324" s="372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</row>
    <row r="325" spans="1:21" ht="18.75" x14ac:dyDescent="0.3">
      <c r="A325" s="14"/>
      <c r="B325" s="371"/>
      <c r="C325" s="14"/>
      <c r="D325" s="14"/>
      <c r="E325" s="14"/>
      <c r="F325" s="14"/>
      <c r="G325" s="14"/>
      <c r="H325" s="14"/>
      <c r="I325" s="372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</row>
    <row r="326" spans="1:21" ht="18.75" x14ac:dyDescent="0.3">
      <c r="A326" s="14"/>
      <c r="B326" s="371"/>
      <c r="C326" s="14"/>
      <c r="D326" s="14"/>
      <c r="E326" s="14"/>
      <c r="F326" s="14"/>
      <c r="G326" s="14"/>
      <c r="H326" s="14"/>
      <c r="I326" s="372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</row>
    <row r="327" spans="1:21" ht="18.75" x14ac:dyDescent="0.3">
      <c r="A327" s="14"/>
      <c r="B327" s="371"/>
      <c r="C327" s="14"/>
      <c r="D327" s="14"/>
      <c r="E327" s="14"/>
      <c r="F327" s="14"/>
      <c r="G327" s="14"/>
      <c r="H327" s="14"/>
      <c r="I327" s="372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</row>
    <row r="328" spans="1:21" ht="18.75" x14ac:dyDescent="0.3">
      <c r="A328" s="14"/>
      <c r="B328" s="371"/>
      <c r="C328" s="14"/>
      <c r="D328" s="14"/>
      <c r="E328" s="14"/>
      <c r="F328" s="14"/>
      <c r="G328" s="14"/>
      <c r="H328" s="14"/>
      <c r="I328" s="372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</row>
    <row r="329" spans="1:21" ht="18.75" x14ac:dyDescent="0.3">
      <c r="A329" s="14"/>
      <c r="B329" s="371"/>
      <c r="C329" s="14"/>
      <c r="D329" s="14"/>
      <c r="E329" s="14"/>
      <c r="F329" s="14"/>
      <c r="G329" s="14"/>
      <c r="H329" s="14"/>
      <c r="I329" s="372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</row>
    <row r="330" spans="1:21" ht="18.75" x14ac:dyDescent="0.3">
      <c r="A330" s="14"/>
      <c r="B330" s="371"/>
      <c r="C330" s="14"/>
      <c r="D330" s="14"/>
      <c r="E330" s="14"/>
      <c r="F330" s="14"/>
      <c r="G330" s="14"/>
      <c r="H330" s="14"/>
      <c r="I330" s="372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</row>
    <row r="331" spans="1:21" ht="18.75" x14ac:dyDescent="0.3">
      <c r="A331" s="14"/>
      <c r="B331" s="371"/>
      <c r="C331" s="14"/>
      <c r="D331" s="14"/>
      <c r="E331" s="14"/>
      <c r="F331" s="14"/>
      <c r="G331" s="14"/>
      <c r="H331" s="14"/>
      <c r="I331" s="372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</row>
    <row r="332" spans="1:21" ht="18.75" x14ac:dyDescent="0.3">
      <c r="A332" s="14"/>
      <c r="B332" s="371"/>
      <c r="C332" s="14"/>
      <c r="D332" s="14"/>
      <c r="E332" s="14"/>
      <c r="F332" s="14"/>
      <c r="G332" s="14"/>
      <c r="H332" s="14"/>
      <c r="I332" s="372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</row>
    <row r="333" spans="1:21" ht="18.75" x14ac:dyDescent="0.3">
      <c r="A333" s="14"/>
      <c r="B333" s="371"/>
      <c r="C333" s="14"/>
      <c r="D333" s="14"/>
      <c r="E333" s="14"/>
      <c r="F333" s="14"/>
      <c r="G333" s="14"/>
      <c r="H333" s="14"/>
      <c r="I333" s="372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</row>
    <row r="334" spans="1:21" x14ac:dyDescent="0.2">
      <c r="A334" s="6"/>
      <c r="B334" s="19"/>
      <c r="C334" s="6"/>
      <c r="D334" s="6"/>
      <c r="E334" s="6"/>
      <c r="F334" s="6"/>
      <c r="G334" s="6"/>
      <c r="H334" s="6"/>
      <c r="I334" s="21"/>
    </row>
    <row r="335" spans="1:21" x14ac:dyDescent="0.2">
      <c r="A335" s="6"/>
      <c r="B335" s="19"/>
      <c r="C335" s="6"/>
      <c r="D335" s="6"/>
      <c r="E335" s="6"/>
      <c r="F335" s="6"/>
      <c r="G335" s="6"/>
      <c r="H335" s="6"/>
      <c r="I335" s="21"/>
    </row>
    <row r="336" spans="1:21" x14ac:dyDescent="0.2">
      <c r="A336" s="6"/>
      <c r="B336" s="19"/>
      <c r="C336" s="6"/>
      <c r="D336" s="6"/>
      <c r="E336" s="6"/>
      <c r="F336" s="6"/>
      <c r="G336" s="6"/>
      <c r="H336" s="6"/>
      <c r="I336" s="21"/>
    </row>
    <row r="337" spans="1:9" x14ac:dyDescent="0.2">
      <c r="A337" s="6"/>
      <c r="B337" s="19"/>
      <c r="C337" s="6"/>
      <c r="D337" s="6"/>
      <c r="E337" s="6"/>
      <c r="F337" s="6"/>
      <c r="G337" s="6"/>
      <c r="H337" s="6"/>
      <c r="I337" s="21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36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  <pageSetUpPr fitToPage="1"/>
  </sheetPr>
  <dimension ref="A1:J268"/>
  <sheetViews>
    <sheetView view="pageBreakPreview" topLeftCell="A19" zoomScale="75" workbookViewId="0">
      <selection activeCell="I165" sqref="I165"/>
    </sheetView>
  </sheetViews>
  <sheetFormatPr defaultColWidth="9.140625" defaultRowHeight="12.75" x14ac:dyDescent="0.2"/>
  <cols>
    <col min="1" max="1" width="42.7109375" style="100" customWidth="1"/>
    <col min="2" max="2" width="9.28515625" style="100" customWidth="1"/>
    <col min="3" max="5" width="14.7109375" style="77" customWidth="1"/>
    <col min="6" max="6" width="15.7109375" style="77" customWidth="1"/>
    <col min="7" max="7" width="12.28515625" style="77" customWidth="1"/>
    <col min="8" max="8" width="13.42578125" style="77" customWidth="1"/>
    <col min="9" max="9" width="13.5703125" style="77" customWidth="1"/>
    <col min="10" max="10" width="14.7109375" style="77" customWidth="1"/>
    <col min="11" max="16384" width="9.140625" style="77"/>
  </cols>
  <sheetData>
    <row r="1" spans="1:10" ht="15.75" x14ac:dyDescent="0.25">
      <c r="A1" s="75"/>
      <c r="B1" s="75"/>
      <c r="C1" s="76"/>
      <c r="D1" s="76"/>
      <c r="E1" s="76"/>
      <c r="F1" s="446" t="s">
        <v>114</v>
      </c>
      <c r="G1" s="446"/>
      <c r="H1" s="446"/>
      <c r="I1" s="446"/>
      <c r="J1" s="166"/>
    </row>
    <row r="2" spans="1:10" ht="24.75" customHeight="1" x14ac:dyDescent="0.2">
      <c r="A2" s="454" t="s">
        <v>115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0" ht="14.25" customHeight="1" x14ac:dyDescent="0.2">
      <c r="A3" s="455" t="s">
        <v>116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14.25" customHeight="1" x14ac:dyDescent="0.2">
      <c r="A4" s="78"/>
      <c r="B4" s="78"/>
      <c r="C4" s="78"/>
      <c r="D4" s="78"/>
      <c r="E4" s="78"/>
      <c r="F4" s="78"/>
      <c r="G4" s="78"/>
      <c r="H4" s="78"/>
    </row>
    <row r="5" spans="1:10" ht="15.75" customHeight="1" x14ac:dyDescent="0.25">
      <c r="A5" s="456" t="s">
        <v>644</v>
      </c>
      <c r="B5" s="456"/>
      <c r="C5" s="456"/>
      <c r="D5" s="456"/>
      <c r="E5" s="456"/>
      <c r="F5" s="456"/>
      <c r="G5" s="456"/>
      <c r="H5" s="456"/>
      <c r="I5" s="456"/>
      <c r="J5" s="456"/>
    </row>
    <row r="6" spans="1:10" ht="15.75" x14ac:dyDescent="0.2">
      <c r="A6" s="455" t="s">
        <v>117</v>
      </c>
      <c r="B6" s="455"/>
      <c r="C6" s="455"/>
      <c r="D6" s="455"/>
      <c r="E6" s="455"/>
      <c r="F6" s="455"/>
      <c r="G6" s="455"/>
      <c r="H6" s="455"/>
      <c r="I6" s="455"/>
      <c r="J6" s="455"/>
    </row>
    <row r="7" spans="1:10" ht="13.5" thickBot="1" x14ac:dyDescent="0.25">
      <c r="A7" s="453"/>
      <c r="B7" s="453"/>
      <c r="C7" s="453"/>
      <c r="D7" s="453"/>
      <c r="E7" s="453"/>
      <c r="F7" s="453"/>
      <c r="G7" s="453"/>
      <c r="H7" s="453"/>
    </row>
    <row r="8" spans="1:10" ht="18.75" customHeight="1" x14ac:dyDescent="0.2">
      <c r="A8" s="468" t="s">
        <v>118</v>
      </c>
      <c r="B8" s="471" t="s">
        <v>119</v>
      </c>
      <c r="C8" s="479" t="s">
        <v>623</v>
      </c>
      <c r="D8" s="479" t="s">
        <v>632</v>
      </c>
      <c r="E8" s="479" t="s">
        <v>633</v>
      </c>
      <c r="F8" s="474" t="s">
        <v>120</v>
      </c>
      <c r="G8" s="475"/>
      <c r="H8" s="475"/>
      <c r="I8" s="476"/>
    </row>
    <row r="9" spans="1:10" ht="18.75" customHeight="1" x14ac:dyDescent="0.2">
      <c r="A9" s="469"/>
      <c r="B9" s="472"/>
      <c r="C9" s="472"/>
      <c r="D9" s="472"/>
      <c r="E9" s="472"/>
      <c r="F9" s="483" t="s">
        <v>612</v>
      </c>
      <c r="G9" s="484"/>
      <c r="H9" s="477" t="s">
        <v>613</v>
      </c>
      <c r="I9" s="481" t="s">
        <v>627</v>
      </c>
    </row>
    <row r="10" spans="1:10" ht="16.5" customHeight="1" thickBot="1" x14ac:dyDescent="0.25">
      <c r="A10" s="470"/>
      <c r="B10" s="473"/>
      <c r="C10" s="480"/>
      <c r="D10" s="480"/>
      <c r="E10" s="480"/>
      <c r="F10" s="160" t="s">
        <v>80</v>
      </c>
      <c r="G10" s="161" t="s">
        <v>7</v>
      </c>
      <c r="H10" s="478"/>
      <c r="I10" s="482"/>
    </row>
    <row r="11" spans="1:10" ht="31.5" customHeight="1" x14ac:dyDescent="0.2">
      <c r="A11" s="80" t="s">
        <v>147</v>
      </c>
      <c r="B11" s="81" t="s">
        <v>16</v>
      </c>
      <c r="C11" s="82">
        <v>50</v>
      </c>
      <c r="D11" s="82">
        <v>50</v>
      </c>
      <c r="E11" s="82">
        <v>50</v>
      </c>
      <c r="F11" s="82">
        <v>50</v>
      </c>
      <c r="G11" s="83">
        <v>50</v>
      </c>
      <c r="H11" s="84">
        <v>50</v>
      </c>
      <c r="I11" s="83">
        <v>50</v>
      </c>
    </row>
    <row r="12" spans="1:10" ht="33" customHeight="1" x14ac:dyDescent="0.2">
      <c r="A12" s="85" t="s">
        <v>148</v>
      </c>
      <c r="B12" s="86" t="s">
        <v>16</v>
      </c>
      <c r="C12" s="87">
        <v>85</v>
      </c>
      <c r="D12" s="87">
        <v>80</v>
      </c>
      <c r="E12" s="87">
        <v>75</v>
      </c>
      <c r="F12" s="87">
        <v>70</v>
      </c>
      <c r="G12" s="88">
        <v>70</v>
      </c>
      <c r="H12" s="87">
        <v>65</v>
      </c>
      <c r="I12" s="88">
        <v>65</v>
      </c>
    </row>
    <row r="13" spans="1:10" ht="36.75" customHeight="1" x14ac:dyDescent="0.2">
      <c r="A13" s="85" t="s">
        <v>121</v>
      </c>
      <c r="B13" s="86" t="s">
        <v>122</v>
      </c>
      <c r="C13" s="171">
        <v>6829.12</v>
      </c>
      <c r="D13" s="171">
        <v>25979.01</v>
      </c>
      <c r="E13" s="171">
        <v>36970.35</v>
      </c>
      <c r="F13" s="171">
        <v>38079.46</v>
      </c>
      <c r="G13" s="172">
        <v>38079.46</v>
      </c>
      <c r="H13" s="171">
        <v>39602.639999999999</v>
      </c>
      <c r="I13" s="172">
        <v>41186.74</v>
      </c>
    </row>
    <row r="14" spans="1:10" ht="36" customHeight="1" x14ac:dyDescent="0.2">
      <c r="A14" s="85" t="s">
        <v>123</v>
      </c>
      <c r="B14" s="86" t="s">
        <v>122</v>
      </c>
      <c r="C14" s="171" t="s">
        <v>640</v>
      </c>
      <c r="D14" s="171">
        <v>19149.89</v>
      </c>
      <c r="E14" s="171">
        <v>10991.34</v>
      </c>
      <c r="F14" s="171">
        <v>1109.1099999999999</v>
      </c>
      <c r="G14" s="172">
        <v>1109.1099999999999</v>
      </c>
      <c r="H14" s="171">
        <v>1523.18</v>
      </c>
      <c r="I14" s="172">
        <v>1584.11</v>
      </c>
    </row>
    <row r="15" spans="1:10" ht="41.25" customHeight="1" x14ac:dyDescent="0.2">
      <c r="A15" s="85" t="s">
        <v>124</v>
      </c>
      <c r="B15" s="86" t="s">
        <v>122</v>
      </c>
      <c r="C15" s="173">
        <v>327446.65000000002</v>
      </c>
      <c r="D15" s="173">
        <v>380907.38</v>
      </c>
      <c r="E15" s="173">
        <v>402070.23</v>
      </c>
      <c r="F15" s="173">
        <v>424079.59</v>
      </c>
      <c r="G15" s="174">
        <v>424079.59</v>
      </c>
      <c r="H15" s="173">
        <v>441042.77</v>
      </c>
      <c r="I15" s="174">
        <v>458684.48</v>
      </c>
    </row>
    <row r="16" spans="1:10" ht="35.25" customHeight="1" x14ac:dyDescent="0.2">
      <c r="A16" s="91" t="s">
        <v>125</v>
      </c>
      <c r="B16" s="86" t="s">
        <v>16</v>
      </c>
      <c r="C16" s="175">
        <v>100</v>
      </c>
      <c r="D16" s="175">
        <v>100</v>
      </c>
      <c r="E16" s="175">
        <v>100</v>
      </c>
      <c r="F16" s="175">
        <v>100</v>
      </c>
      <c r="G16" s="175">
        <v>100</v>
      </c>
      <c r="H16" s="175">
        <v>100</v>
      </c>
      <c r="I16" s="175">
        <v>100</v>
      </c>
    </row>
    <row r="17" spans="1:9" ht="36.75" customHeight="1" x14ac:dyDescent="0.2">
      <c r="A17" s="85" t="s">
        <v>126</v>
      </c>
      <c r="B17" s="86" t="s">
        <v>122</v>
      </c>
      <c r="C17" s="173">
        <v>47071</v>
      </c>
      <c r="D17" s="173">
        <v>575</v>
      </c>
      <c r="E17" s="173">
        <v>55474.27</v>
      </c>
      <c r="F17" s="173">
        <v>57693.24</v>
      </c>
      <c r="G17" s="174">
        <v>43037.78</v>
      </c>
      <c r="H17" s="173">
        <v>44759.29</v>
      </c>
      <c r="I17" s="174">
        <v>46549.67</v>
      </c>
    </row>
    <row r="18" spans="1:9" ht="43.5" customHeight="1" x14ac:dyDescent="0.2">
      <c r="A18" s="85" t="s">
        <v>127</v>
      </c>
      <c r="B18" s="86" t="s">
        <v>122</v>
      </c>
      <c r="C18" s="173">
        <v>245712</v>
      </c>
      <c r="D18" s="173">
        <v>330747</v>
      </c>
      <c r="E18" s="173">
        <v>346595.96</v>
      </c>
      <c r="F18" s="173">
        <v>366386.35</v>
      </c>
      <c r="G18" s="174">
        <v>381041.8</v>
      </c>
      <c r="H18" s="173">
        <v>396283.47</v>
      </c>
      <c r="I18" s="174">
        <v>412134.81</v>
      </c>
    </row>
    <row r="19" spans="1:9" ht="34.5" customHeight="1" x14ac:dyDescent="0.2">
      <c r="A19" s="85" t="s">
        <v>128</v>
      </c>
      <c r="B19" s="86" t="s">
        <v>17</v>
      </c>
      <c r="C19" s="87">
        <v>0.75</v>
      </c>
      <c r="D19" s="87">
        <v>0.87</v>
      </c>
      <c r="E19" s="87">
        <v>0.86</v>
      </c>
      <c r="F19" s="87">
        <v>0.86</v>
      </c>
      <c r="G19" s="176">
        <v>0.9</v>
      </c>
      <c r="H19" s="175">
        <v>0.9</v>
      </c>
      <c r="I19" s="176">
        <v>0.9</v>
      </c>
    </row>
    <row r="20" spans="1:9" ht="30.75" customHeight="1" x14ac:dyDescent="0.2">
      <c r="A20" s="85" t="s">
        <v>129</v>
      </c>
      <c r="B20" s="86"/>
      <c r="C20" s="87"/>
      <c r="D20" s="87"/>
      <c r="E20" s="87"/>
      <c r="F20" s="87"/>
      <c r="G20" s="88"/>
      <c r="H20" s="87"/>
      <c r="I20" s="88"/>
    </row>
    <row r="21" spans="1:9" ht="15.75" x14ac:dyDescent="0.2">
      <c r="A21" s="91" t="s">
        <v>130</v>
      </c>
      <c r="B21" s="86" t="s">
        <v>16</v>
      </c>
      <c r="C21" s="87">
        <v>5.33</v>
      </c>
      <c r="D21" s="87">
        <v>5.33</v>
      </c>
      <c r="E21" s="87">
        <v>82.14</v>
      </c>
      <c r="F21" s="87">
        <v>82.14</v>
      </c>
      <c r="G21" s="88">
        <v>82.14</v>
      </c>
      <c r="H21" s="87">
        <v>82.14</v>
      </c>
      <c r="I21" s="88">
        <v>82.14</v>
      </c>
    </row>
    <row r="22" spans="1:9" ht="15.75" x14ac:dyDescent="0.2">
      <c r="A22" s="91" t="s">
        <v>131</v>
      </c>
      <c r="B22" s="86" t="s">
        <v>16</v>
      </c>
      <c r="C22" s="87">
        <v>94.67</v>
      </c>
      <c r="D22" s="87">
        <v>94.67</v>
      </c>
      <c r="E22" s="87">
        <v>13.23</v>
      </c>
      <c r="F22" s="87">
        <v>13.23</v>
      </c>
      <c r="G22" s="88">
        <v>13.23</v>
      </c>
      <c r="H22" s="87">
        <v>13.23</v>
      </c>
      <c r="I22" s="88">
        <v>13.23</v>
      </c>
    </row>
    <row r="23" spans="1:9" ht="15.75" x14ac:dyDescent="0.2">
      <c r="A23" s="91" t="s">
        <v>132</v>
      </c>
      <c r="B23" s="86" t="s">
        <v>16</v>
      </c>
      <c r="C23" s="87"/>
      <c r="D23" s="87"/>
      <c r="E23" s="87">
        <v>4.63</v>
      </c>
      <c r="F23" s="87">
        <v>4.63</v>
      </c>
      <c r="G23" s="88">
        <v>4.63</v>
      </c>
      <c r="H23" s="87">
        <v>4.63</v>
      </c>
      <c r="I23" s="88">
        <v>4.63</v>
      </c>
    </row>
    <row r="24" spans="1:9" ht="15.75" x14ac:dyDescent="0.2">
      <c r="A24" s="91" t="s">
        <v>133</v>
      </c>
      <c r="B24" s="86" t="s">
        <v>16</v>
      </c>
      <c r="C24" s="87"/>
      <c r="D24" s="87"/>
      <c r="E24" s="87"/>
      <c r="F24" s="87"/>
      <c r="G24" s="88"/>
      <c r="H24" s="87"/>
      <c r="I24" s="88"/>
    </row>
    <row r="25" spans="1:9" ht="34.5" customHeight="1" x14ac:dyDescent="0.2">
      <c r="A25" s="85" t="s">
        <v>134</v>
      </c>
      <c r="B25" s="86"/>
      <c r="C25" s="87"/>
      <c r="D25" s="87"/>
      <c r="E25" s="87"/>
      <c r="F25" s="87"/>
      <c r="G25" s="88"/>
      <c r="H25" s="87"/>
      <c r="I25" s="88"/>
    </row>
    <row r="26" spans="1:9" ht="31.5" x14ac:dyDescent="0.2">
      <c r="A26" s="92" t="s">
        <v>135</v>
      </c>
      <c r="B26" s="86" t="s">
        <v>122</v>
      </c>
      <c r="C26" s="177">
        <v>111270.09</v>
      </c>
      <c r="D26" s="177">
        <v>114165.69</v>
      </c>
      <c r="E26" s="177">
        <v>118732.32</v>
      </c>
      <c r="F26" s="177">
        <v>123481.61</v>
      </c>
      <c r="G26" s="178">
        <v>123481.61</v>
      </c>
      <c r="H26" s="177">
        <v>128420.87</v>
      </c>
      <c r="I26" s="178">
        <v>133557.71</v>
      </c>
    </row>
    <row r="27" spans="1:9" ht="31.5" x14ac:dyDescent="0.2">
      <c r="A27" s="92" t="s">
        <v>136</v>
      </c>
      <c r="B27" s="86" t="s">
        <v>122</v>
      </c>
      <c r="C27" s="177">
        <v>105699.81</v>
      </c>
      <c r="D27" s="177">
        <v>114469.23</v>
      </c>
      <c r="E27" s="177">
        <v>118732.32</v>
      </c>
      <c r="F27" s="177">
        <v>123481.61</v>
      </c>
      <c r="G27" s="178">
        <v>123481.61</v>
      </c>
      <c r="H27" s="177">
        <v>128420.87</v>
      </c>
      <c r="I27" s="178">
        <v>133557.71</v>
      </c>
    </row>
    <row r="28" spans="1:9" ht="31.5" x14ac:dyDescent="0.2">
      <c r="A28" s="91" t="s">
        <v>137</v>
      </c>
      <c r="B28" s="86" t="s">
        <v>122</v>
      </c>
      <c r="C28" s="87"/>
      <c r="D28" s="87"/>
      <c r="E28" s="87"/>
      <c r="F28" s="87"/>
      <c r="G28" s="88"/>
      <c r="H28" s="87"/>
      <c r="I28" s="88"/>
    </row>
    <row r="29" spans="1:9" ht="31.5" x14ac:dyDescent="0.2">
      <c r="A29" s="92" t="s">
        <v>135</v>
      </c>
      <c r="B29" s="86" t="s">
        <v>122</v>
      </c>
      <c r="C29" s="87"/>
      <c r="D29" s="87"/>
      <c r="E29" s="87"/>
      <c r="F29" s="87"/>
      <c r="G29" s="88"/>
      <c r="H29" s="87"/>
      <c r="I29" s="88"/>
    </row>
    <row r="30" spans="1:9" ht="31.5" x14ac:dyDescent="0.2">
      <c r="A30" s="92" t="s">
        <v>136</v>
      </c>
      <c r="B30" s="86" t="s">
        <v>122</v>
      </c>
      <c r="C30" s="87"/>
      <c r="D30" s="87"/>
      <c r="E30" s="87"/>
      <c r="F30" s="87"/>
      <c r="G30" s="88"/>
      <c r="H30" s="87"/>
      <c r="I30" s="88"/>
    </row>
    <row r="31" spans="1:9" ht="33" customHeight="1" x14ac:dyDescent="0.2">
      <c r="A31" s="85" t="s">
        <v>138</v>
      </c>
      <c r="B31" s="86" t="s">
        <v>122</v>
      </c>
      <c r="C31" s="173">
        <f>C35+C34+C33</f>
        <v>5570.28</v>
      </c>
      <c r="D31" s="173">
        <f t="shared" ref="D31:I31" si="0">D35+D34+D33</f>
        <v>-303.54000000000002</v>
      </c>
      <c r="E31" s="173">
        <f t="shared" si="0"/>
        <v>0</v>
      </c>
      <c r="F31" s="173">
        <f t="shared" si="0"/>
        <v>0</v>
      </c>
      <c r="G31" s="173">
        <f t="shared" si="0"/>
        <v>0</v>
      </c>
      <c r="H31" s="173">
        <f t="shared" si="0"/>
        <v>0</v>
      </c>
      <c r="I31" s="173">
        <f t="shared" si="0"/>
        <v>0</v>
      </c>
    </row>
    <row r="32" spans="1:9" ht="15.75" x14ac:dyDescent="0.2">
      <c r="A32" s="91" t="s">
        <v>139</v>
      </c>
      <c r="B32" s="86"/>
      <c r="C32" s="87"/>
      <c r="D32" s="87"/>
      <c r="E32" s="87"/>
      <c r="F32" s="87"/>
      <c r="G32" s="88"/>
      <c r="H32" s="87"/>
      <c r="I32" s="88"/>
    </row>
    <row r="33" spans="1:10" ht="31.5" x14ac:dyDescent="0.2">
      <c r="A33" s="92" t="s">
        <v>0</v>
      </c>
      <c r="B33" s="86" t="s">
        <v>122</v>
      </c>
      <c r="C33" s="87"/>
      <c r="D33" s="87"/>
      <c r="E33" s="87"/>
      <c r="F33" s="87"/>
      <c r="G33" s="88"/>
      <c r="H33" s="87"/>
      <c r="I33" s="88"/>
    </row>
    <row r="34" spans="1:10" ht="31.5" x14ac:dyDescent="0.2">
      <c r="A34" s="92" t="s">
        <v>1</v>
      </c>
      <c r="B34" s="86" t="s">
        <v>122</v>
      </c>
      <c r="C34" s="87"/>
      <c r="D34" s="87"/>
      <c r="E34" s="87"/>
      <c r="F34" s="87"/>
      <c r="G34" s="88"/>
      <c r="H34" s="87"/>
      <c r="I34" s="88"/>
    </row>
    <row r="35" spans="1:10" ht="31.5" x14ac:dyDescent="0.2">
      <c r="A35" s="92" t="s">
        <v>140</v>
      </c>
      <c r="B35" s="86" t="s">
        <v>122</v>
      </c>
      <c r="C35" s="177">
        <v>5570.28</v>
      </c>
      <c r="D35" s="177">
        <v>-303.54000000000002</v>
      </c>
      <c r="E35" s="177">
        <v>0</v>
      </c>
      <c r="F35" s="177">
        <v>0</v>
      </c>
      <c r="G35" s="178">
        <v>0</v>
      </c>
      <c r="H35" s="177">
        <v>0</v>
      </c>
      <c r="I35" s="178">
        <v>0</v>
      </c>
    </row>
    <row r="36" spans="1:10" ht="32.25" customHeight="1" x14ac:dyDescent="0.2">
      <c r="A36" s="85" t="s">
        <v>141</v>
      </c>
      <c r="B36" s="86" t="s">
        <v>142</v>
      </c>
      <c r="C36" s="169">
        <v>81</v>
      </c>
      <c r="D36" s="169">
        <v>89</v>
      </c>
      <c r="E36" s="169">
        <v>116</v>
      </c>
      <c r="F36" s="169">
        <v>116</v>
      </c>
      <c r="G36" s="170">
        <v>116</v>
      </c>
      <c r="H36" s="169">
        <v>116</v>
      </c>
      <c r="I36" s="170">
        <v>116</v>
      </c>
    </row>
    <row r="37" spans="1:10" ht="32.25" customHeight="1" x14ac:dyDescent="0.25">
      <c r="A37" s="85" t="s">
        <v>149</v>
      </c>
      <c r="B37" s="86" t="s">
        <v>28</v>
      </c>
      <c r="C37" s="89"/>
      <c r="D37" s="169">
        <v>8</v>
      </c>
      <c r="E37" s="169">
        <v>27</v>
      </c>
      <c r="F37" s="89"/>
      <c r="G37" s="90"/>
      <c r="H37" s="89"/>
      <c r="I37" s="90"/>
    </row>
    <row r="38" spans="1:10" ht="34.5" customHeight="1" x14ac:dyDescent="0.2">
      <c r="A38" s="85" t="s">
        <v>33</v>
      </c>
      <c r="B38" s="86" t="s">
        <v>122</v>
      </c>
      <c r="C38" s="171">
        <v>56563.39</v>
      </c>
      <c r="D38" s="171">
        <v>69618.399999999994</v>
      </c>
      <c r="E38" s="171">
        <v>84256.23</v>
      </c>
      <c r="F38" s="171">
        <v>87626.48</v>
      </c>
      <c r="G38" s="172">
        <v>87626.48</v>
      </c>
      <c r="H38" s="171">
        <v>91131.54</v>
      </c>
      <c r="I38" s="172">
        <v>94776.81</v>
      </c>
    </row>
    <row r="39" spans="1:10" ht="34.5" customHeight="1" thickBot="1" x14ac:dyDescent="0.25">
      <c r="A39" s="93" t="s">
        <v>143</v>
      </c>
      <c r="B39" s="94" t="s">
        <v>122</v>
      </c>
      <c r="C39" s="179" t="s">
        <v>640</v>
      </c>
      <c r="D39" s="179" t="s">
        <v>640</v>
      </c>
      <c r="E39" s="179" t="s">
        <v>640</v>
      </c>
      <c r="F39" s="179" t="s">
        <v>640</v>
      </c>
      <c r="G39" s="179" t="s">
        <v>640</v>
      </c>
      <c r="H39" s="179" t="s">
        <v>640</v>
      </c>
      <c r="I39" s="179" t="s">
        <v>640</v>
      </c>
    </row>
    <row r="40" spans="1:10" ht="13.5" customHeight="1" x14ac:dyDescent="0.25">
      <c r="A40" s="95"/>
      <c r="B40" s="78"/>
      <c r="C40" s="96"/>
      <c r="D40" s="96"/>
      <c r="E40" s="96"/>
      <c r="F40" s="96"/>
      <c r="G40" s="96"/>
      <c r="H40" s="96"/>
      <c r="I40" s="96"/>
      <c r="J40" s="96"/>
    </row>
    <row r="41" spans="1:10" ht="19.5" customHeight="1" thickBot="1" x14ac:dyDescent="0.3">
      <c r="A41" s="97"/>
      <c r="B41" s="98"/>
      <c r="C41" s="76"/>
      <c r="D41" s="76"/>
      <c r="E41" s="76"/>
      <c r="F41" s="76"/>
      <c r="G41" s="76"/>
      <c r="H41" s="76"/>
      <c r="I41" s="76"/>
      <c r="J41" s="76"/>
    </row>
    <row r="42" spans="1:10" ht="15.75" customHeight="1" x14ac:dyDescent="0.2">
      <c r="A42" s="457" t="s">
        <v>144</v>
      </c>
      <c r="B42" s="460" t="s">
        <v>119</v>
      </c>
      <c r="C42" s="450" t="s">
        <v>623</v>
      </c>
      <c r="D42" s="450" t="s">
        <v>632</v>
      </c>
      <c r="E42" s="450" t="s">
        <v>633</v>
      </c>
      <c r="F42" s="447" t="s">
        <v>120</v>
      </c>
      <c r="G42" s="448"/>
      <c r="H42" s="448"/>
      <c r="I42" s="449"/>
    </row>
    <row r="43" spans="1:10" ht="15.75" customHeight="1" x14ac:dyDescent="0.2">
      <c r="A43" s="458"/>
      <c r="B43" s="451"/>
      <c r="C43" s="451"/>
      <c r="D43" s="451"/>
      <c r="E43" s="451"/>
      <c r="F43" s="466" t="s">
        <v>612</v>
      </c>
      <c r="G43" s="467"/>
      <c r="H43" s="462" t="s">
        <v>613</v>
      </c>
      <c r="I43" s="464" t="s">
        <v>627</v>
      </c>
    </row>
    <row r="44" spans="1:10" ht="18.75" customHeight="1" thickBot="1" x14ac:dyDescent="0.25">
      <c r="A44" s="459"/>
      <c r="B44" s="461"/>
      <c r="C44" s="452"/>
      <c r="D44" s="452"/>
      <c r="E44" s="452"/>
      <c r="F44" s="142" t="s">
        <v>80</v>
      </c>
      <c r="G44" s="79" t="s">
        <v>7</v>
      </c>
      <c r="H44" s="463"/>
      <c r="I44" s="465"/>
    </row>
    <row r="45" spans="1:10" ht="31.5" x14ac:dyDescent="0.2">
      <c r="A45" s="374" t="s">
        <v>645</v>
      </c>
      <c r="B45" s="376" t="s">
        <v>145</v>
      </c>
      <c r="C45" s="377">
        <v>10833.67</v>
      </c>
      <c r="D45" s="377">
        <v>10605.26</v>
      </c>
      <c r="E45" s="377">
        <v>10381.66</v>
      </c>
      <c r="F45" s="377">
        <v>10162.780000000001</v>
      </c>
      <c r="G45" s="378">
        <v>10162.780000000001</v>
      </c>
      <c r="H45" s="377">
        <v>9948.52</v>
      </c>
      <c r="I45" s="379">
        <v>9738.77</v>
      </c>
    </row>
    <row r="46" spans="1:10" ht="31.5" x14ac:dyDescent="0.2">
      <c r="A46" s="375" t="s">
        <v>670</v>
      </c>
      <c r="B46" s="373" t="s">
        <v>145</v>
      </c>
      <c r="C46" s="380"/>
      <c r="D46" s="380"/>
      <c r="E46" s="380">
        <v>2583.56</v>
      </c>
      <c r="F46" s="380">
        <v>5813.1</v>
      </c>
      <c r="G46" s="380">
        <v>5813.1</v>
      </c>
      <c r="H46" s="380">
        <v>5813.1</v>
      </c>
      <c r="I46" s="380">
        <v>5813.1</v>
      </c>
    </row>
    <row r="47" spans="1:10" ht="31.5" x14ac:dyDescent="0.2">
      <c r="A47" s="375" t="s">
        <v>671</v>
      </c>
      <c r="B47" s="373" t="s">
        <v>145</v>
      </c>
      <c r="C47" s="380"/>
      <c r="D47" s="380"/>
      <c r="E47" s="380">
        <v>5106</v>
      </c>
      <c r="F47" s="380">
        <v>10212</v>
      </c>
      <c r="G47" s="380">
        <v>10212</v>
      </c>
      <c r="H47" s="380">
        <v>10212</v>
      </c>
      <c r="I47" s="380">
        <v>10212</v>
      </c>
    </row>
    <row r="48" spans="1:10" s="109" customFormat="1" ht="22.5" customHeight="1" x14ac:dyDescent="0.25">
      <c r="A48" s="106"/>
      <c r="B48" s="106"/>
      <c r="C48" s="96"/>
      <c r="D48" s="96"/>
      <c r="E48" s="96"/>
      <c r="F48" s="96"/>
      <c r="G48" s="96"/>
      <c r="H48" s="96"/>
      <c r="I48" s="96"/>
      <c r="J48" s="96"/>
    </row>
    <row r="49" spans="1:10" s="109" customFormat="1" ht="22.5" customHeight="1" thickBot="1" x14ac:dyDescent="0.25">
      <c r="A49" s="454" t="s">
        <v>634</v>
      </c>
      <c r="B49" s="454"/>
      <c r="C49" s="454"/>
      <c r="D49" s="454"/>
      <c r="E49" s="454"/>
      <c r="F49" s="454"/>
      <c r="G49" s="454"/>
      <c r="H49" s="454"/>
      <c r="I49" s="454"/>
      <c r="J49" s="454"/>
    </row>
    <row r="50" spans="1:10" s="109" customFormat="1" ht="63.75" customHeight="1" x14ac:dyDescent="0.2">
      <c r="A50" s="485" t="s">
        <v>195</v>
      </c>
      <c r="B50" s="490" t="s">
        <v>166</v>
      </c>
      <c r="C50" s="491"/>
      <c r="D50" s="487" t="s">
        <v>167</v>
      </c>
      <c r="E50" s="487" t="s">
        <v>168</v>
      </c>
      <c r="F50" s="493" t="s">
        <v>171</v>
      </c>
      <c r="G50" s="448"/>
      <c r="H50" s="487" t="s">
        <v>172</v>
      </c>
      <c r="I50" s="488" t="s">
        <v>151</v>
      </c>
    </row>
    <row r="51" spans="1:10" s="109" customFormat="1" ht="36.75" customHeight="1" thickBot="1" x14ac:dyDescent="0.25">
      <c r="A51" s="486"/>
      <c r="B51" s="492"/>
      <c r="C51" s="465"/>
      <c r="D51" s="463"/>
      <c r="E51" s="463"/>
      <c r="F51" s="117" t="s">
        <v>169</v>
      </c>
      <c r="G51" s="117" t="s">
        <v>170</v>
      </c>
      <c r="H51" s="463"/>
      <c r="I51" s="489"/>
    </row>
    <row r="52" spans="1:10" s="109" customFormat="1" ht="36.75" customHeight="1" x14ac:dyDescent="0.25">
      <c r="A52" s="494" t="s">
        <v>646</v>
      </c>
      <c r="B52" s="497" t="s">
        <v>635</v>
      </c>
      <c r="C52" s="498"/>
      <c r="D52" s="127"/>
      <c r="E52" s="127"/>
      <c r="F52" s="127"/>
      <c r="G52" s="127"/>
      <c r="H52" s="127"/>
      <c r="I52" s="128"/>
    </row>
    <row r="53" spans="1:10" s="109" customFormat="1" ht="22.5" customHeight="1" x14ac:dyDescent="0.25">
      <c r="A53" s="495"/>
      <c r="B53" s="499">
        <v>2020</v>
      </c>
      <c r="C53" s="499">
        <v>2013</v>
      </c>
      <c r="D53" s="180">
        <v>18.5</v>
      </c>
      <c r="E53" s="180">
        <v>396.14</v>
      </c>
      <c r="F53" s="115"/>
      <c r="G53" s="115"/>
      <c r="H53" s="115"/>
      <c r="I53" s="116"/>
    </row>
    <row r="54" spans="1:10" s="109" customFormat="1" ht="22.5" customHeight="1" x14ac:dyDescent="0.25">
      <c r="A54" s="495"/>
      <c r="B54" s="499">
        <v>2021</v>
      </c>
      <c r="C54" s="499">
        <v>2013</v>
      </c>
      <c r="D54" s="181">
        <v>17</v>
      </c>
      <c r="E54" s="181">
        <v>411.99</v>
      </c>
      <c r="F54" s="110"/>
      <c r="G54" s="110"/>
      <c r="H54" s="110"/>
      <c r="I54" s="111"/>
    </row>
    <row r="55" spans="1:10" s="109" customFormat="1" ht="22.5" customHeight="1" x14ac:dyDescent="0.25">
      <c r="A55" s="495"/>
      <c r="B55" s="499">
        <v>2022</v>
      </c>
      <c r="C55" s="499">
        <v>2013</v>
      </c>
      <c r="D55" s="110"/>
      <c r="E55" s="110"/>
      <c r="F55" s="110"/>
      <c r="G55" s="110"/>
      <c r="H55" s="110"/>
      <c r="I55" s="111"/>
    </row>
    <row r="56" spans="1:10" s="109" customFormat="1" ht="22.5" customHeight="1" thickBot="1" x14ac:dyDescent="0.3">
      <c r="A56" s="496"/>
      <c r="B56" s="499">
        <v>2023</v>
      </c>
      <c r="C56" s="499">
        <v>2013</v>
      </c>
      <c r="D56" s="110"/>
      <c r="E56" s="110"/>
      <c r="F56" s="110"/>
      <c r="G56" s="110"/>
      <c r="H56" s="110"/>
      <c r="I56" s="111"/>
    </row>
    <row r="57" spans="1:10" s="109" customFormat="1" ht="33" customHeight="1" x14ac:dyDescent="0.25">
      <c r="A57" s="502" t="s">
        <v>173</v>
      </c>
      <c r="B57" s="497" t="s">
        <v>635</v>
      </c>
      <c r="C57" s="498"/>
      <c r="D57" s="110"/>
      <c r="E57" s="110"/>
      <c r="F57" s="110"/>
      <c r="G57" s="110"/>
      <c r="H57" s="110"/>
      <c r="I57" s="111"/>
    </row>
    <row r="58" spans="1:10" s="109" customFormat="1" ht="22.5" customHeight="1" x14ac:dyDescent="0.25">
      <c r="A58" s="495"/>
      <c r="B58" s="499">
        <v>2020</v>
      </c>
      <c r="C58" s="499">
        <v>2013</v>
      </c>
      <c r="D58" s="110"/>
      <c r="E58" s="110"/>
      <c r="F58" s="110"/>
      <c r="G58" s="110"/>
      <c r="H58" s="110"/>
      <c r="I58" s="111"/>
    </row>
    <row r="59" spans="1:10" s="109" customFormat="1" ht="22.5" customHeight="1" x14ac:dyDescent="0.25">
      <c r="A59" s="495"/>
      <c r="B59" s="499">
        <v>2021</v>
      </c>
      <c r="C59" s="499">
        <v>2013</v>
      </c>
      <c r="D59" s="110"/>
      <c r="E59" s="110"/>
      <c r="F59" s="110"/>
      <c r="G59" s="110"/>
      <c r="H59" s="110"/>
      <c r="I59" s="111"/>
    </row>
    <row r="60" spans="1:10" s="109" customFormat="1" ht="22.5" customHeight="1" x14ac:dyDescent="0.25">
      <c r="A60" s="495"/>
      <c r="B60" s="499">
        <v>2022</v>
      </c>
      <c r="C60" s="499">
        <v>2013</v>
      </c>
      <c r="D60" s="110"/>
      <c r="E60" s="110"/>
      <c r="F60" s="110"/>
      <c r="G60" s="110"/>
      <c r="H60" s="110"/>
      <c r="I60" s="111"/>
    </row>
    <row r="61" spans="1:10" s="109" customFormat="1" ht="22.5" customHeight="1" x14ac:dyDescent="0.25">
      <c r="A61" s="496"/>
      <c r="B61" s="499">
        <v>2023</v>
      </c>
      <c r="C61" s="499">
        <v>2013</v>
      </c>
      <c r="D61" s="110"/>
      <c r="E61" s="110"/>
      <c r="F61" s="110"/>
      <c r="G61" s="110"/>
      <c r="H61" s="110"/>
      <c r="I61" s="111"/>
    </row>
    <row r="62" spans="1:10" s="109" customFormat="1" ht="22.5" customHeight="1" thickBot="1" x14ac:dyDescent="0.3">
      <c r="A62" s="112" t="s">
        <v>174</v>
      </c>
      <c r="B62" s="500"/>
      <c r="C62" s="501"/>
      <c r="D62" s="113"/>
      <c r="E62" s="113"/>
      <c r="F62" s="113"/>
      <c r="G62" s="113"/>
      <c r="H62" s="113"/>
      <c r="I62" s="114"/>
    </row>
    <row r="63" spans="1:10" s="109" customFormat="1" ht="22.5" customHeight="1" x14ac:dyDescent="0.25">
      <c r="A63" s="106"/>
      <c r="B63" s="106"/>
      <c r="C63" s="96"/>
      <c r="D63" s="96"/>
      <c r="E63" s="96"/>
      <c r="F63" s="96"/>
      <c r="G63" s="96"/>
      <c r="H63" s="96"/>
      <c r="I63" s="96"/>
      <c r="J63" s="96"/>
    </row>
    <row r="64" spans="1:10" s="109" customFormat="1" ht="22.5" customHeight="1" x14ac:dyDescent="0.25">
      <c r="A64" s="106"/>
      <c r="B64" s="106"/>
      <c r="C64" s="96"/>
      <c r="D64" s="96"/>
      <c r="E64" s="96"/>
      <c r="F64" s="96"/>
      <c r="G64" s="96"/>
      <c r="H64" s="96"/>
      <c r="I64" s="96"/>
      <c r="J64" s="96"/>
    </row>
    <row r="65" spans="1:10" s="109" customFormat="1" ht="22.5" customHeight="1" x14ac:dyDescent="0.25">
      <c r="A65" s="106"/>
      <c r="B65" s="106"/>
      <c r="C65" s="96"/>
      <c r="D65" s="96"/>
      <c r="E65" s="96"/>
      <c r="F65" s="96"/>
      <c r="G65" s="96"/>
      <c r="H65" s="96"/>
      <c r="I65" s="96"/>
      <c r="J65" s="96"/>
    </row>
    <row r="66" spans="1:10" s="109" customFormat="1" ht="22.5" customHeight="1" x14ac:dyDescent="0.25">
      <c r="A66" s="106"/>
      <c r="B66" s="106"/>
      <c r="C66" s="96"/>
      <c r="D66" s="96"/>
      <c r="E66" s="96"/>
      <c r="F66" s="96"/>
      <c r="G66" s="96"/>
      <c r="H66" s="96"/>
      <c r="I66" s="96"/>
      <c r="J66" s="96"/>
    </row>
    <row r="67" spans="1:10" ht="27" customHeight="1" x14ac:dyDescent="0.25">
      <c r="A67" s="98" t="s">
        <v>146</v>
      </c>
      <c r="B67" s="107"/>
      <c r="C67" s="108"/>
      <c r="D67" s="108"/>
      <c r="E67" s="108"/>
      <c r="F67" s="108"/>
      <c r="G67" s="108"/>
      <c r="H67" s="108"/>
    </row>
    <row r="68" spans="1:10" ht="7.5" customHeight="1" x14ac:dyDescent="0.2">
      <c r="A68" s="99"/>
      <c r="B68" s="99"/>
    </row>
    <row r="69" spans="1:10" x14ac:dyDescent="0.2">
      <c r="A69" s="99"/>
      <c r="B69" s="99"/>
    </row>
    <row r="70" spans="1:10" x14ac:dyDescent="0.2">
      <c r="A70" s="99"/>
      <c r="B70" s="99"/>
    </row>
    <row r="71" spans="1:10" x14ac:dyDescent="0.2">
      <c r="A71" s="99"/>
      <c r="B71" s="99"/>
    </row>
    <row r="72" spans="1:10" x14ac:dyDescent="0.2">
      <c r="A72" s="99"/>
      <c r="B72" s="99"/>
    </row>
    <row r="73" spans="1:10" x14ac:dyDescent="0.2">
      <c r="A73" s="99"/>
      <c r="B73" s="99"/>
    </row>
    <row r="74" spans="1:10" x14ac:dyDescent="0.2">
      <c r="A74" s="99"/>
      <c r="B74" s="99"/>
    </row>
    <row r="75" spans="1:10" x14ac:dyDescent="0.2">
      <c r="A75" s="99"/>
      <c r="B75" s="99"/>
    </row>
    <row r="76" spans="1:10" x14ac:dyDescent="0.2">
      <c r="A76" s="99"/>
      <c r="B76" s="99"/>
    </row>
    <row r="77" spans="1:10" x14ac:dyDescent="0.2">
      <c r="A77" s="99"/>
      <c r="B77" s="99"/>
    </row>
    <row r="78" spans="1:10" x14ac:dyDescent="0.2">
      <c r="A78" s="99"/>
      <c r="B78" s="99"/>
    </row>
    <row r="79" spans="1:10" x14ac:dyDescent="0.2">
      <c r="A79" s="99"/>
      <c r="B79" s="99"/>
    </row>
    <row r="80" spans="1:10" x14ac:dyDescent="0.2">
      <c r="A80" s="99"/>
      <c r="B80" s="99"/>
    </row>
    <row r="81" spans="1:2" x14ac:dyDescent="0.2">
      <c r="A81" s="99"/>
      <c r="B81" s="99"/>
    </row>
    <row r="82" spans="1:2" x14ac:dyDescent="0.2">
      <c r="A82" s="99"/>
      <c r="B82" s="99"/>
    </row>
    <row r="83" spans="1:2" x14ac:dyDescent="0.2">
      <c r="A83" s="99"/>
      <c r="B83" s="99"/>
    </row>
    <row r="84" spans="1:2" x14ac:dyDescent="0.2">
      <c r="A84" s="99"/>
      <c r="B84" s="99"/>
    </row>
    <row r="85" spans="1:2" x14ac:dyDescent="0.2">
      <c r="A85" s="99"/>
      <c r="B85" s="99"/>
    </row>
    <row r="86" spans="1:2" x14ac:dyDescent="0.2">
      <c r="A86" s="99"/>
      <c r="B86" s="99"/>
    </row>
    <row r="87" spans="1:2" x14ac:dyDescent="0.2">
      <c r="A87" s="99"/>
      <c r="B87" s="99"/>
    </row>
    <row r="88" spans="1:2" x14ac:dyDescent="0.2">
      <c r="A88" s="99"/>
      <c r="B88" s="99"/>
    </row>
    <row r="89" spans="1:2" x14ac:dyDescent="0.2">
      <c r="A89" s="99"/>
      <c r="B89" s="99"/>
    </row>
    <row r="90" spans="1:2" x14ac:dyDescent="0.2">
      <c r="A90" s="99"/>
      <c r="B90" s="99"/>
    </row>
    <row r="91" spans="1:2" x14ac:dyDescent="0.2">
      <c r="A91" s="99"/>
      <c r="B91" s="99"/>
    </row>
    <row r="92" spans="1:2" x14ac:dyDescent="0.2">
      <c r="A92" s="99"/>
      <c r="B92" s="99"/>
    </row>
    <row r="93" spans="1:2" x14ac:dyDescent="0.2">
      <c r="A93" s="99"/>
      <c r="B93" s="99"/>
    </row>
    <row r="94" spans="1:2" x14ac:dyDescent="0.2">
      <c r="A94" s="99"/>
      <c r="B94" s="99"/>
    </row>
    <row r="95" spans="1:2" x14ac:dyDescent="0.2">
      <c r="A95" s="99"/>
      <c r="B95" s="99"/>
    </row>
    <row r="96" spans="1:2" x14ac:dyDescent="0.2">
      <c r="A96" s="99"/>
      <c r="B96" s="99"/>
    </row>
    <row r="97" spans="1:2" x14ac:dyDescent="0.2">
      <c r="A97" s="99"/>
      <c r="B97" s="99"/>
    </row>
    <row r="98" spans="1:2" x14ac:dyDescent="0.2">
      <c r="A98" s="99"/>
      <c r="B98" s="99"/>
    </row>
    <row r="99" spans="1:2" x14ac:dyDescent="0.2">
      <c r="A99" s="99"/>
      <c r="B99" s="99"/>
    </row>
    <row r="100" spans="1:2" x14ac:dyDescent="0.2">
      <c r="A100" s="99"/>
      <c r="B100" s="99"/>
    </row>
    <row r="101" spans="1:2" x14ac:dyDescent="0.2">
      <c r="A101" s="99"/>
      <c r="B101" s="99"/>
    </row>
    <row r="102" spans="1:2" x14ac:dyDescent="0.2">
      <c r="A102" s="99"/>
      <c r="B102" s="99"/>
    </row>
    <row r="103" spans="1:2" x14ac:dyDescent="0.2">
      <c r="A103" s="99"/>
      <c r="B103" s="99"/>
    </row>
    <row r="104" spans="1:2" x14ac:dyDescent="0.2">
      <c r="A104" s="99"/>
      <c r="B104" s="99"/>
    </row>
    <row r="105" spans="1:2" x14ac:dyDescent="0.2">
      <c r="A105" s="99"/>
      <c r="B105" s="99"/>
    </row>
    <row r="106" spans="1:2" x14ac:dyDescent="0.2">
      <c r="A106" s="99"/>
      <c r="B106" s="99"/>
    </row>
    <row r="107" spans="1:2" x14ac:dyDescent="0.2">
      <c r="A107" s="99"/>
      <c r="B107" s="99"/>
    </row>
    <row r="108" spans="1:2" x14ac:dyDescent="0.2">
      <c r="A108" s="99"/>
      <c r="B108" s="99"/>
    </row>
    <row r="109" spans="1:2" x14ac:dyDescent="0.2">
      <c r="A109" s="99"/>
      <c r="B109" s="99"/>
    </row>
    <row r="110" spans="1:2" x14ac:dyDescent="0.2">
      <c r="A110" s="99"/>
      <c r="B110" s="99"/>
    </row>
    <row r="111" spans="1:2" x14ac:dyDescent="0.2">
      <c r="A111" s="99"/>
      <c r="B111" s="99"/>
    </row>
    <row r="112" spans="1:2" x14ac:dyDescent="0.2">
      <c r="A112" s="99"/>
      <c r="B112" s="99"/>
    </row>
    <row r="113" spans="1:2" x14ac:dyDescent="0.2">
      <c r="A113" s="99"/>
      <c r="B113" s="99"/>
    </row>
    <row r="114" spans="1:2" x14ac:dyDescent="0.2">
      <c r="A114" s="99"/>
      <c r="B114" s="99"/>
    </row>
    <row r="115" spans="1:2" x14ac:dyDescent="0.2">
      <c r="A115" s="99"/>
      <c r="B115" s="99"/>
    </row>
    <row r="116" spans="1:2" x14ac:dyDescent="0.2">
      <c r="A116" s="99"/>
      <c r="B116" s="99"/>
    </row>
    <row r="117" spans="1:2" x14ac:dyDescent="0.2">
      <c r="A117" s="99"/>
      <c r="B117" s="99"/>
    </row>
    <row r="118" spans="1:2" x14ac:dyDescent="0.2">
      <c r="A118" s="99"/>
      <c r="B118" s="99"/>
    </row>
    <row r="119" spans="1:2" x14ac:dyDescent="0.2">
      <c r="A119" s="99"/>
      <c r="B119" s="99"/>
    </row>
    <row r="120" spans="1:2" x14ac:dyDescent="0.2">
      <c r="A120" s="99"/>
      <c r="B120" s="99"/>
    </row>
    <row r="121" spans="1:2" x14ac:dyDescent="0.2">
      <c r="A121" s="99"/>
      <c r="B121" s="99"/>
    </row>
    <row r="122" spans="1:2" x14ac:dyDescent="0.2">
      <c r="A122" s="99"/>
      <c r="B122" s="99"/>
    </row>
    <row r="123" spans="1:2" x14ac:dyDescent="0.2">
      <c r="A123" s="99"/>
      <c r="B123" s="99"/>
    </row>
    <row r="124" spans="1:2" x14ac:dyDescent="0.2">
      <c r="A124" s="99"/>
      <c r="B124" s="99"/>
    </row>
    <row r="125" spans="1:2" x14ac:dyDescent="0.2">
      <c r="A125" s="99"/>
      <c r="B125" s="99"/>
    </row>
    <row r="126" spans="1:2" x14ac:dyDescent="0.2">
      <c r="A126" s="99"/>
      <c r="B126" s="99"/>
    </row>
    <row r="127" spans="1:2" x14ac:dyDescent="0.2">
      <c r="A127" s="99"/>
      <c r="B127" s="99"/>
    </row>
    <row r="128" spans="1:2" x14ac:dyDescent="0.2">
      <c r="A128" s="99"/>
      <c r="B128" s="99"/>
    </row>
    <row r="129" spans="1:2" x14ac:dyDescent="0.2">
      <c r="A129" s="99"/>
      <c r="B129" s="99"/>
    </row>
    <row r="130" spans="1:2" x14ac:dyDescent="0.2">
      <c r="A130" s="99"/>
      <c r="B130" s="99"/>
    </row>
    <row r="131" spans="1:2" x14ac:dyDescent="0.2">
      <c r="A131" s="99"/>
      <c r="B131" s="99"/>
    </row>
    <row r="132" spans="1:2" x14ac:dyDescent="0.2">
      <c r="A132" s="99"/>
      <c r="B132" s="99"/>
    </row>
    <row r="133" spans="1:2" x14ac:dyDescent="0.2">
      <c r="A133" s="99"/>
      <c r="B133" s="99"/>
    </row>
    <row r="134" spans="1:2" x14ac:dyDescent="0.2">
      <c r="A134" s="99"/>
      <c r="B134" s="99"/>
    </row>
    <row r="135" spans="1:2" x14ac:dyDescent="0.2">
      <c r="A135" s="99"/>
      <c r="B135" s="99"/>
    </row>
    <row r="136" spans="1:2" x14ac:dyDescent="0.2">
      <c r="A136" s="99"/>
      <c r="B136" s="99"/>
    </row>
    <row r="137" spans="1:2" x14ac:dyDescent="0.2">
      <c r="A137" s="99"/>
      <c r="B137" s="99"/>
    </row>
    <row r="138" spans="1:2" x14ac:dyDescent="0.2">
      <c r="A138" s="99"/>
      <c r="B138" s="99"/>
    </row>
    <row r="139" spans="1:2" x14ac:dyDescent="0.2">
      <c r="A139" s="99"/>
      <c r="B139" s="99"/>
    </row>
    <row r="140" spans="1:2" x14ac:dyDescent="0.2">
      <c r="A140" s="99"/>
      <c r="B140" s="99"/>
    </row>
    <row r="141" spans="1:2" x14ac:dyDescent="0.2">
      <c r="A141" s="99"/>
      <c r="B141" s="99"/>
    </row>
    <row r="142" spans="1:2" x14ac:dyDescent="0.2">
      <c r="A142" s="99"/>
      <c r="B142" s="99"/>
    </row>
    <row r="143" spans="1:2" x14ac:dyDescent="0.2">
      <c r="A143" s="99"/>
      <c r="B143" s="99"/>
    </row>
    <row r="144" spans="1:2" x14ac:dyDescent="0.2">
      <c r="A144" s="99"/>
      <c r="B144" s="99"/>
    </row>
    <row r="145" spans="1:2" x14ac:dyDescent="0.2">
      <c r="A145" s="99"/>
      <c r="B145" s="99"/>
    </row>
    <row r="146" spans="1:2" x14ac:dyDescent="0.2">
      <c r="A146" s="99"/>
      <c r="B146" s="99"/>
    </row>
    <row r="147" spans="1:2" x14ac:dyDescent="0.2">
      <c r="A147" s="99"/>
      <c r="B147" s="99"/>
    </row>
    <row r="148" spans="1:2" x14ac:dyDescent="0.2">
      <c r="A148" s="99"/>
      <c r="B148" s="99"/>
    </row>
    <row r="149" spans="1:2" x14ac:dyDescent="0.2">
      <c r="A149" s="99"/>
      <c r="B149" s="99"/>
    </row>
    <row r="150" spans="1:2" x14ac:dyDescent="0.2">
      <c r="A150" s="99"/>
      <c r="B150" s="99"/>
    </row>
    <row r="151" spans="1:2" x14ac:dyDescent="0.2">
      <c r="A151" s="99"/>
      <c r="B151" s="99"/>
    </row>
    <row r="152" spans="1:2" x14ac:dyDescent="0.2">
      <c r="A152" s="99"/>
      <c r="B152" s="99"/>
    </row>
    <row r="153" spans="1:2" x14ac:dyDescent="0.2">
      <c r="A153" s="99"/>
      <c r="B153" s="99"/>
    </row>
    <row r="154" spans="1:2" x14ac:dyDescent="0.2">
      <c r="A154" s="99"/>
      <c r="B154" s="99"/>
    </row>
    <row r="155" spans="1:2" x14ac:dyDescent="0.2">
      <c r="A155" s="99"/>
      <c r="B155" s="99"/>
    </row>
    <row r="156" spans="1:2" x14ac:dyDescent="0.2">
      <c r="A156" s="99"/>
      <c r="B156" s="99"/>
    </row>
    <row r="157" spans="1:2" x14ac:dyDescent="0.2">
      <c r="A157" s="99"/>
      <c r="B157" s="99"/>
    </row>
    <row r="158" spans="1:2" x14ac:dyDescent="0.2">
      <c r="A158" s="99"/>
      <c r="B158" s="99"/>
    </row>
    <row r="159" spans="1:2" x14ac:dyDescent="0.2">
      <c r="A159" s="99"/>
      <c r="B159" s="99"/>
    </row>
    <row r="160" spans="1:2" x14ac:dyDescent="0.2">
      <c r="A160" s="99"/>
      <c r="B160" s="99"/>
    </row>
    <row r="161" spans="1:2" x14ac:dyDescent="0.2">
      <c r="A161" s="99"/>
      <c r="B161" s="99"/>
    </row>
    <row r="162" spans="1:2" x14ac:dyDescent="0.2">
      <c r="A162" s="99"/>
      <c r="B162" s="99"/>
    </row>
    <row r="163" spans="1:2" x14ac:dyDescent="0.2">
      <c r="A163" s="99"/>
      <c r="B163" s="99"/>
    </row>
    <row r="164" spans="1:2" x14ac:dyDescent="0.2">
      <c r="A164" s="99"/>
      <c r="B164" s="99"/>
    </row>
    <row r="165" spans="1:2" x14ac:dyDescent="0.2">
      <c r="A165" s="99"/>
      <c r="B165" s="99"/>
    </row>
    <row r="166" spans="1:2" x14ac:dyDescent="0.2">
      <c r="A166" s="99"/>
      <c r="B166" s="99"/>
    </row>
    <row r="167" spans="1:2" x14ac:dyDescent="0.2">
      <c r="A167" s="99"/>
      <c r="B167" s="99"/>
    </row>
    <row r="168" spans="1:2" x14ac:dyDescent="0.2">
      <c r="A168" s="99"/>
      <c r="B168" s="99"/>
    </row>
    <row r="169" spans="1:2" x14ac:dyDescent="0.2">
      <c r="A169" s="99"/>
      <c r="B169" s="99"/>
    </row>
    <row r="170" spans="1:2" x14ac:dyDescent="0.2">
      <c r="A170" s="99"/>
      <c r="B170" s="99"/>
    </row>
    <row r="171" spans="1:2" x14ac:dyDescent="0.2">
      <c r="A171" s="99"/>
      <c r="B171" s="99"/>
    </row>
    <row r="172" spans="1:2" x14ac:dyDescent="0.2">
      <c r="A172" s="99"/>
      <c r="B172" s="99"/>
    </row>
    <row r="173" spans="1:2" x14ac:dyDescent="0.2">
      <c r="A173" s="99"/>
      <c r="B173" s="99"/>
    </row>
    <row r="174" spans="1:2" x14ac:dyDescent="0.2">
      <c r="A174" s="99"/>
      <c r="B174" s="99"/>
    </row>
    <row r="175" spans="1:2" x14ac:dyDescent="0.2">
      <c r="A175" s="99"/>
      <c r="B175" s="99"/>
    </row>
    <row r="176" spans="1:2" x14ac:dyDescent="0.2">
      <c r="A176" s="99"/>
      <c r="B176" s="99"/>
    </row>
    <row r="177" spans="1:2" x14ac:dyDescent="0.2">
      <c r="A177" s="99"/>
      <c r="B177" s="99"/>
    </row>
    <row r="178" spans="1:2" x14ac:dyDescent="0.2">
      <c r="A178" s="99"/>
      <c r="B178" s="99"/>
    </row>
    <row r="179" spans="1:2" x14ac:dyDescent="0.2">
      <c r="A179" s="99"/>
      <c r="B179" s="99"/>
    </row>
    <row r="180" spans="1:2" x14ac:dyDescent="0.2">
      <c r="A180" s="99"/>
      <c r="B180" s="99"/>
    </row>
    <row r="181" spans="1:2" x14ac:dyDescent="0.2">
      <c r="A181" s="99"/>
      <c r="B181" s="99"/>
    </row>
    <row r="182" spans="1:2" x14ac:dyDescent="0.2">
      <c r="A182" s="99"/>
      <c r="B182" s="99"/>
    </row>
    <row r="183" spans="1:2" x14ac:dyDescent="0.2">
      <c r="A183" s="99"/>
      <c r="B183" s="99"/>
    </row>
    <row r="184" spans="1:2" x14ac:dyDescent="0.2">
      <c r="A184" s="99"/>
      <c r="B184" s="99"/>
    </row>
    <row r="185" spans="1:2" x14ac:dyDescent="0.2">
      <c r="A185" s="99"/>
      <c r="B185" s="99"/>
    </row>
    <row r="186" spans="1:2" x14ac:dyDescent="0.2">
      <c r="A186" s="99"/>
      <c r="B186" s="99"/>
    </row>
    <row r="187" spans="1:2" x14ac:dyDescent="0.2">
      <c r="A187" s="99"/>
      <c r="B187" s="99"/>
    </row>
    <row r="188" spans="1:2" x14ac:dyDescent="0.2">
      <c r="A188" s="99"/>
      <c r="B188" s="99"/>
    </row>
    <row r="189" spans="1:2" x14ac:dyDescent="0.2">
      <c r="A189" s="99"/>
      <c r="B189" s="99"/>
    </row>
    <row r="190" spans="1:2" x14ac:dyDescent="0.2">
      <c r="A190" s="99"/>
      <c r="B190" s="99"/>
    </row>
    <row r="191" spans="1:2" x14ac:dyDescent="0.2">
      <c r="A191" s="99"/>
      <c r="B191" s="99"/>
    </row>
    <row r="192" spans="1:2" x14ac:dyDescent="0.2">
      <c r="A192" s="99"/>
      <c r="B192" s="99"/>
    </row>
    <row r="193" spans="1:2" x14ac:dyDescent="0.2">
      <c r="A193" s="99"/>
      <c r="B193" s="99"/>
    </row>
    <row r="194" spans="1:2" x14ac:dyDescent="0.2">
      <c r="A194" s="99"/>
      <c r="B194" s="99"/>
    </row>
    <row r="195" spans="1:2" x14ac:dyDescent="0.2">
      <c r="A195" s="99"/>
      <c r="B195" s="99"/>
    </row>
    <row r="196" spans="1:2" x14ac:dyDescent="0.2">
      <c r="A196" s="99"/>
      <c r="B196" s="99"/>
    </row>
    <row r="197" spans="1:2" x14ac:dyDescent="0.2">
      <c r="A197" s="99"/>
      <c r="B197" s="99"/>
    </row>
    <row r="198" spans="1:2" x14ac:dyDescent="0.2">
      <c r="A198" s="99"/>
      <c r="B198" s="99"/>
    </row>
    <row r="199" spans="1:2" x14ac:dyDescent="0.2">
      <c r="A199" s="99"/>
      <c r="B199" s="99"/>
    </row>
    <row r="200" spans="1:2" x14ac:dyDescent="0.2">
      <c r="A200" s="99"/>
      <c r="B200" s="99"/>
    </row>
    <row r="201" spans="1:2" x14ac:dyDescent="0.2">
      <c r="A201" s="99"/>
      <c r="B201" s="99"/>
    </row>
    <row r="202" spans="1:2" x14ac:dyDescent="0.2">
      <c r="A202" s="99"/>
      <c r="B202" s="99"/>
    </row>
    <row r="203" spans="1:2" x14ac:dyDescent="0.2">
      <c r="A203" s="99"/>
      <c r="B203" s="99"/>
    </row>
    <row r="204" spans="1:2" x14ac:dyDescent="0.2">
      <c r="A204" s="99"/>
      <c r="B204" s="99"/>
    </row>
    <row r="205" spans="1:2" x14ac:dyDescent="0.2">
      <c r="A205" s="99"/>
      <c r="B205" s="99"/>
    </row>
    <row r="206" spans="1:2" x14ac:dyDescent="0.2">
      <c r="A206" s="99"/>
      <c r="B206" s="99"/>
    </row>
    <row r="207" spans="1:2" x14ac:dyDescent="0.2">
      <c r="A207" s="99"/>
      <c r="B207" s="99"/>
    </row>
    <row r="208" spans="1:2" x14ac:dyDescent="0.2">
      <c r="A208" s="99"/>
      <c r="B208" s="99"/>
    </row>
    <row r="209" spans="1:2" x14ac:dyDescent="0.2">
      <c r="A209" s="99"/>
      <c r="B209" s="99"/>
    </row>
    <row r="210" spans="1:2" x14ac:dyDescent="0.2">
      <c r="A210" s="99"/>
      <c r="B210" s="99"/>
    </row>
    <row r="211" spans="1:2" x14ac:dyDescent="0.2">
      <c r="A211" s="99"/>
      <c r="B211" s="99"/>
    </row>
    <row r="212" spans="1:2" x14ac:dyDescent="0.2">
      <c r="A212" s="99"/>
      <c r="B212" s="99"/>
    </row>
    <row r="213" spans="1:2" x14ac:dyDescent="0.2">
      <c r="A213" s="99"/>
      <c r="B213" s="99"/>
    </row>
    <row r="214" spans="1:2" x14ac:dyDescent="0.2">
      <c r="A214" s="99"/>
      <c r="B214" s="99"/>
    </row>
    <row r="215" spans="1:2" x14ac:dyDescent="0.2">
      <c r="A215" s="99"/>
      <c r="B215" s="99"/>
    </row>
    <row r="216" spans="1:2" x14ac:dyDescent="0.2">
      <c r="A216" s="99"/>
      <c r="B216" s="99"/>
    </row>
    <row r="217" spans="1:2" x14ac:dyDescent="0.2">
      <c r="A217" s="99"/>
      <c r="B217" s="99"/>
    </row>
    <row r="218" spans="1:2" x14ac:dyDescent="0.2">
      <c r="A218" s="99"/>
      <c r="B218" s="99"/>
    </row>
    <row r="219" spans="1:2" x14ac:dyDescent="0.2">
      <c r="A219" s="99"/>
      <c r="B219" s="99"/>
    </row>
    <row r="220" spans="1:2" x14ac:dyDescent="0.2">
      <c r="A220" s="99"/>
      <c r="B220" s="99"/>
    </row>
    <row r="221" spans="1:2" x14ac:dyDescent="0.2">
      <c r="A221" s="99"/>
      <c r="B221" s="99"/>
    </row>
    <row r="222" spans="1:2" x14ac:dyDescent="0.2">
      <c r="A222" s="99"/>
      <c r="B222" s="99"/>
    </row>
    <row r="223" spans="1:2" x14ac:dyDescent="0.2">
      <c r="A223" s="99"/>
      <c r="B223" s="99"/>
    </row>
    <row r="224" spans="1:2" x14ac:dyDescent="0.2">
      <c r="A224" s="99"/>
      <c r="B224" s="99"/>
    </row>
    <row r="225" spans="1:2" x14ac:dyDescent="0.2">
      <c r="A225" s="99"/>
      <c r="B225" s="99"/>
    </row>
    <row r="226" spans="1:2" x14ac:dyDescent="0.2">
      <c r="A226" s="99"/>
      <c r="B226" s="99"/>
    </row>
    <row r="227" spans="1:2" x14ac:dyDescent="0.2">
      <c r="A227" s="99"/>
      <c r="B227" s="99"/>
    </row>
    <row r="228" spans="1:2" x14ac:dyDescent="0.2">
      <c r="A228" s="99"/>
      <c r="B228" s="99"/>
    </row>
    <row r="229" spans="1:2" x14ac:dyDescent="0.2">
      <c r="A229" s="99"/>
      <c r="B229" s="99"/>
    </row>
    <row r="230" spans="1:2" x14ac:dyDescent="0.2">
      <c r="A230" s="99"/>
      <c r="B230" s="99"/>
    </row>
    <row r="231" spans="1:2" x14ac:dyDescent="0.2">
      <c r="A231" s="99"/>
      <c r="B231" s="99"/>
    </row>
    <row r="232" spans="1:2" x14ac:dyDescent="0.2">
      <c r="A232" s="99"/>
      <c r="B232" s="99"/>
    </row>
    <row r="233" spans="1:2" x14ac:dyDescent="0.2">
      <c r="A233" s="99"/>
      <c r="B233" s="99"/>
    </row>
    <row r="234" spans="1:2" x14ac:dyDescent="0.2">
      <c r="A234" s="99"/>
      <c r="B234" s="99"/>
    </row>
    <row r="235" spans="1:2" x14ac:dyDescent="0.2">
      <c r="A235" s="99"/>
      <c r="B235" s="99"/>
    </row>
    <row r="236" spans="1:2" x14ac:dyDescent="0.2">
      <c r="A236" s="99"/>
      <c r="B236" s="99"/>
    </row>
    <row r="237" spans="1:2" x14ac:dyDescent="0.2">
      <c r="A237" s="99"/>
      <c r="B237" s="99"/>
    </row>
    <row r="238" spans="1:2" x14ac:dyDescent="0.2">
      <c r="A238" s="99"/>
      <c r="B238" s="99"/>
    </row>
    <row r="239" spans="1:2" x14ac:dyDescent="0.2">
      <c r="A239" s="99"/>
      <c r="B239" s="99"/>
    </row>
    <row r="240" spans="1:2" x14ac:dyDescent="0.2">
      <c r="A240" s="99"/>
      <c r="B240" s="99"/>
    </row>
    <row r="241" spans="1:2" x14ac:dyDescent="0.2">
      <c r="A241" s="99"/>
      <c r="B241" s="99"/>
    </row>
    <row r="242" spans="1:2" x14ac:dyDescent="0.2">
      <c r="A242" s="99"/>
      <c r="B242" s="99"/>
    </row>
    <row r="243" spans="1:2" x14ac:dyDescent="0.2">
      <c r="A243" s="99"/>
      <c r="B243" s="99"/>
    </row>
    <row r="244" spans="1:2" x14ac:dyDescent="0.2">
      <c r="A244" s="99"/>
      <c r="B244" s="99"/>
    </row>
    <row r="245" spans="1:2" x14ac:dyDescent="0.2">
      <c r="A245" s="99"/>
      <c r="B245" s="99"/>
    </row>
    <row r="246" spans="1:2" x14ac:dyDescent="0.2">
      <c r="A246" s="99"/>
      <c r="B246" s="99"/>
    </row>
    <row r="247" spans="1:2" x14ac:dyDescent="0.2">
      <c r="A247" s="99"/>
      <c r="B247" s="99"/>
    </row>
    <row r="248" spans="1:2" x14ac:dyDescent="0.2">
      <c r="A248" s="99"/>
      <c r="B248" s="99"/>
    </row>
    <row r="249" spans="1:2" x14ac:dyDescent="0.2">
      <c r="A249" s="99"/>
      <c r="B249" s="99"/>
    </row>
    <row r="250" spans="1:2" x14ac:dyDescent="0.2">
      <c r="A250" s="99"/>
      <c r="B250" s="99"/>
    </row>
    <row r="251" spans="1:2" x14ac:dyDescent="0.2">
      <c r="A251" s="99"/>
      <c r="B251" s="99"/>
    </row>
    <row r="252" spans="1:2" x14ac:dyDescent="0.2">
      <c r="A252" s="99"/>
      <c r="B252" s="99"/>
    </row>
    <row r="253" spans="1:2" x14ac:dyDescent="0.2">
      <c r="A253" s="99"/>
      <c r="B253" s="99"/>
    </row>
    <row r="254" spans="1:2" x14ac:dyDescent="0.2">
      <c r="A254" s="99"/>
      <c r="B254" s="99"/>
    </row>
    <row r="255" spans="1:2" x14ac:dyDescent="0.2">
      <c r="A255" s="99"/>
      <c r="B255" s="99"/>
    </row>
    <row r="256" spans="1:2" x14ac:dyDescent="0.2">
      <c r="A256" s="99"/>
      <c r="B256" s="99"/>
    </row>
    <row r="257" spans="1:2" x14ac:dyDescent="0.2">
      <c r="A257" s="99"/>
      <c r="B257" s="99"/>
    </row>
    <row r="258" spans="1:2" x14ac:dyDescent="0.2">
      <c r="A258" s="99"/>
      <c r="B258" s="99"/>
    </row>
    <row r="259" spans="1:2" x14ac:dyDescent="0.2">
      <c r="A259" s="99"/>
      <c r="B259" s="99"/>
    </row>
    <row r="260" spans="1:2" x14ac:dyDescent="0.2">
      <c r="A260" s="99"/>
      <c r="B260" s="99"/>
    </row>
    <row r="261" spans="1:2" x14ac:dyDescent="0.2">
      <c r="A261" s="99"/>
      <c r="B261" s="99"/>
    </row>
    <row r="262" spans="1:2" x14ac:dyDescent="0.2">
      <c r="A262" s="99"/>
      <c r="B262" s="99"/>
    </row>
    <row r="263" spans="1:2" x14ac:dyDescent="0.2">
      <c r="A263" s="99"/>
      <c r="B263" s="99"/>
    </row>
    <row r="264" spans="1:2" x14ac:dyDescent="0.2">
      <c r="A264" s="99"/>
      <c r="B264" s="99"/>
    </row>
    <row r="265" spans="1:2" x14ac:dyDescent="0.2">
      <c r="A265" s="99"/>
      <c r="B265" s="99"/>
    </row>
    <row r="266" spans="1:2" x14ac:dyDescent="0.2">
      <c r="A266" s="99"/>
      <c r="B266" s="99"/>
    </row>
    <row r="267" spans="1:2" x14ac:dyDescent="0.2">
      <c r="A267" s="99"/>
      <c r="B267" s="99"/>
    </row>
    <row r="268" spans="1:2" x14ac:dyDescent="0.2">
      <c r="A268" s="99"/>
      <c r="B268" s="99"/>
    </row>
  </sheetData>
  <mergeCells count="45">
    <mergeCell ref="B60:C60"/>
    <mergeCell ref="B61:C61"/>
    <mergeCell ref="B62:C62"/>
    <mergeCell ref="A57:A61"/>
    <mergeCell ref="B58:C58"/>
    <mergeCell ref="B57:C57"/>
    <mergeCell ref="B59:C59"/>
    <mergeCell ref="A52:A56"/>
    <mergeCell ref="B52:C52"/>
    <mergeCell ref="B53:C53"/>
    <mergeCell ref="B54:C54"/>
    <mergeCell ref="B55:C55"/>
    <mergeCell ref="B56:C56"/>
    <mergeCell ref="A49:J49"/>
    <mergeCell ref="A50:A51"/>
    <mergeCell ref="D50:D51"/>
    <mergeCell ref="E50:E51"/>
    <mergeCell ref="H50:H51"/>
    <mergeCell ref="I50:I51"/>
    <mergeCell ref="B50:C51"/>
    <mergeCell ref="F50:G50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93" fitToHeight="0" orientation="landscape" r:id="rId1"/>
  <headerFooter alignWithMargins="0"/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  <pageSetUpPr fitToPage="1"/>
  </sheetPr>
  <dimension ref="A1:AQ23"/>
  <sheetViews>
    <sheetView view="pageBreakPreview" topLeftCell="S1" zoomScale="75" zoomScaleNormal="75" zoomScaleSheetLayoutView="75" workbookViewId="0">
      <selection activeCell="I165" sqref="I165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8" max="9" width="11.140625" customWidth="1"/>
    <col min="10" max="10" width="10.5703125" customWidth="1"/>
    <col min="11" max="11" width="10" bestFit="1" customWidth="1"/>
    <col min="12" max="12" width="11.140625" customWidth="1"/>
    <col min="13" max="13" width="10.42578125" customWidth="1"/>
    <col min="14" max="15" width="9.28515625" bestFit="1" customWidth="1"/>
    <col min="16" max="16" width="10.28515625" customWidth="1"/>
    <col min="17" max="19" width="9.28515625" bestFit="1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4"/>
      <c r="B1" s="14"/>
      <c r="C1" s="14"/>
      <c r="D1" s="14"/>
      <c r="E1" s="516"/>
      <c r="F1" s="516"/>
      <c r="G1" s="516"/>
    </row>
    <row r="2" spans="1:43" ht="42.75" customHeight="1" x14ac:dyDescent="0.2">
      <c r="A2" s="517" t="s">
        <v>636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0"/>
      <c r="AM2" s="140"/>
      <c r="AN2" s="140"/>
      <c r="AO2" s="140"/>
      <c r="AP2" s="140"/>
      <c r="AQ2" s="140"/>
    </row>
    <row r="3" spans="1:43" ht="18.75" x14ac:dyDescent="0.3">
      <c r="A3" s="14"/>
      <c r="B3" s="14"/>
      <c r="C3" s="14"/>
      <c r="D3" s="14"/>
      <c r="E3" s="14"/>
      <c r="F3" s="14"/>
      <c r="G3" s="14"/>
      <c r="AK3" s="140"/>
      <c r="AL3" s="139"/>
      <c r="AM3" s="139"/>
      <c r="AN3" s="139"/>
      <c r="AO3" s="139"/>
      <c r="AP3" s="139"/>
      <c r="AQ3" s="139"/>
    </row>
    <row r="4" spans="1:43" ht="58.15" customHeight="1" x14ac:dyDescent="0.2">
      <c r="A4" s="444" t="s">
        <v>176</v>
      </c>
      <c r="B4" s="509" t="s">
        <v>179</v>
      </c>
      <c r="C4" s="510"/>
      <c r="D4" s="510"/>
      <c r="E4" s="510"/>
      <c r="F4" s="510"/>
      <c r="G4" s="511"/>
      <c r="H4" s="509" t="s">
        <v>177</v>
      </c>
      <c r="I4" s="510"/>
      <c r="J4" s="510"/>
      <c r="K4" s="510"/>
      <c r="L4" s="510"/>
      <c r="M4" s="511"/>
      <c r="N4" s="509" t="s">
        <v>178</v>
      </c>
      <c r="O4" s="510"/>
      <c r="P4" s="510"/>
      <c r="Q4" s="510"/>
      <c r="R4" s="510"/>
      <c r="S4" s="511"/>
      <c r="T4" s="509" t="s">
        <v>196</v>
      </c>
      <c r="U4" s="511"/>
      <c r="V4" s="509" t="s">
        <v>224</v>
      </c>
      <c r="W4" s="511"/>
      <c r="X4" s="504" t="s">
        <v>208</v>
      </c>
      <c r="Y4" s="439" t="s">
        <v>209</v>
      </c>
      <c r="Z4" s="440"/>
      <c r="AA4" s="440"/>
      <c r="AB4" s="440"/>
      <c r="AC4" s="440"/>
      <c r="AD4" s="440"/>
      <c r="AE4" s="506"/>
      <c r="AF4" s="444" t="s">
        <v>197</v>
      </c>
      <c r="AG4" s="444"/>
      <c r="AH4" s="444"/>
      <c r="AI4" s="444"/>
      <c r="AJ4" s="444"/>
      <c r="AK4" s="444"/>
      <c r="AL4" s="444" t="s">
        <v>210</v>
      </c>
      <c r="AM4" s="439" t="s">
        <v>209</v>
      </c>
      <c r="AN4" s="440"/>
      <c r="AO4" s="440"/>
      <c r="AP4" s="440"/>
      <c r="AQ4" s="506"/>
    </row>
    <row r="5" spans="1:43" ht="102" customHeight="1" x14ac:dyDescent="0.2">
      <c r="A5" s="444"/>
      <c r="B5" s="512"/>
      <c r="C5" s="513"/>
      <c r="D5" s="513"/>
      <c r="E5" s="513"/>
      <c r="F5" s="513"/>
      <c r="G5" s="514"/>
      <c r="H5" s="512"/>
      <c r="I5" s="513"/>
      <c r="J5" s="513"/>
      <c r="K5" s="513"/>
      <c r="L5" s="513"/>
      <c r="M5" s="514"/>
      <c r="N5" s="512"/>
      <c r="O5" s="513"/>
      <c r="P5" s="513"/>
      <c r="Q5" s="513"/>
      <c r="R5" s="513"/>
      <c r="S5" s="514"/>
      <c r="T5" s="512"/>
      <c r="U5" s="514"/>
      <c r="V5" s="512"/>
      <c r="W5" s="514"/>
      <c r="X5" s="515"/>
      <c r="Y5" s="444" t="s">
        <v>221</v>
      </c>
      <c r="Z5" s="444" t="s">
        <v>220</v>
      </c>
      <c r="AA5" s="444" t="s">
        <v>222</v>
      </c>
      <c r="AB5" s="444" t="s">
        <v>223</v>
      </c>
      <c r="AC5" s="444" t="s">
        <v>24</v>
      </c>
      <c r="AD5" s="444" t="s">
        <v>61</v>
      </c>
      <c r="AE5" s="444" t="s">
        <v>65</v>
      </c>
      <c r="AF5" s="439" t="s">
        <v>182</v>
      </c>
      <c r="AG5" s="506"/>
      <c r="AH5" s="439" t="s">
        <v>183</v>
      </c>
      <c r="AI5" s="506"/>
      <c r="AJ5" s="439" t="s">
        <v>184</v>
      </c>
      <c r="AK5" s="506"/>
      <c r="AL5" s="444"/>
      <c r="AM5" s="444" t="s">
        <v>213</v>
      </c>
      <c r="AN5" s="444" t="s">
        <v>214</v>
      </c>
      <c r="AO5" s="444" t="s">
        <v>215</v>
      </c>
      <c r="AP5" s="444" t="s">
        <v>216</v>
      </c>
      <c r="AQ5" s="444" t="s">
        <v>217</v>
      </c>
    </row>
    <row r="6" spans="1:43" ht="39.75" customHeight="1" x14ac:dyDescent="0.2">
      <c r="A6" s="444"/>
      <c r="B6" s="444" t="s">
        <v>614</v>
      </c>
      <c r="C6" s="444" t="s">
        <v>628</v>
      </c>
      <c r="D6" s="444" t="s">
        <v>637</v>
      </c>
      <c r="E6" s="444" t="s">
        <v>88</v>
      </c>
      <c r="F6" s="444"/>
      <c r="G6" s="444"/>
      <c r="H6" s="444" t="str">
        <f>B6</f>
        <v>Факт 
2018 г.</v>
      </c>
      <c r="I6" s="444" t="str">
        <f>C6</f>
        <v>Факт 
2019 г.</v>
      </c>
      <c r="J6" s="444" t="str">
        <f>D6</f>
        <v>Оценка 2020 г.</v>
      </c>
      <c r="K6" s="444" t="s">
        <v>88</v>
      </c>
      <c r="L6" s="444"/>
      <c r="M6" s="444"/>
      <c r="N6" s="444" t="str">
        <f>B6</f>
        <v>Факт 
2018 г.</v>
      </c>
      <c r="O6" s="444" t="str">
        <f>C6</f>
        <v>Факт 
2019 г.</v>
      </c>
      <c r="P6" s="444" t="str">
        <f>D6</f>
        <v>Оценка 2020 г.</v>
      </c>
      <c r="Q6" s="444" t="s">
        <v>88</v>
      </c>
      <c r="R6" s="444"/>
      <c r="S6" s="444"/>
      <c r="T6" s="504" t="str">
        <f>C6</f>
        <v>Факт 
2019 г.</v>
      </c>
      <c r="U6" s="504" t="str">
        <f>D6</f>
        <v>Оценка 2020 г.</v>
      </c>
      <c r="V6" s="504" t="s">
        <v>218</v>
      </c>
      <c r="W6" s="504" t="s">
        <v>219</v>
      </c>
      <c r="X6" s="515"/>
      <c r="Y6" s="444"/>
      <c r="Z6" s="444"/>
      <c r="AA6" s="444"/>
      <c r="AB6" s="444"/>
      <c r="AC6" s="444"/>
      <c r="AD6" s="444"/>
      <c r="AE6" s="444"/>
      <c r="AF6" s="504" t="s">
        <v>628</v>
      </c>
      <c r="AG6" s="504" t="s">
        <v>637</v>
      </c>
      <c r="AH6" s="504" t="s">
        <v>628</v>
      </c>
      <c r="AI6" s="504" t="s">
        <v>637</v>
      </c>
      <c r="AJ6" s="504" t="s">
        <v>628</v>
      </c>
      <c r="AK6" s="504" t="s">
        <v>637</v>
      </c>
      <c r="AL6" s="444"/>
      <c r="AM6" s="444"/>
      <c r="AN6" s="444"/>
      <c r="AO6" s="444"/>
      <c r="AP6" s="444"/>
      <c r="AQ6" s="444"/>
    </row>
    <row r="7" spans="1:43" ht="36" customHeight="1" x14ac:dyDescent="0.2">
      <c r="A7" s="444"/>
      <c r="B7" s="444"/>
      <c r="C7" s="444"/>
      <c r="D7" s="444"/>
      <c r="E7" s="162" t="s">
        <v>616</v>
      </c>
      <c r="F7" s="162" t="s">
        <v>615</v>
      </c>
      <c r="G7" s="162" t="s">
        <v>631</v>
      </c>
      <c r="H7" s="444"/>
      <c r="I7" s="444"/>
      <c r="J7" s="444"/>
      <c r="K7" s="168" t="str">
        <f>E7</f>
        <v>2021 г.</v>
      </c>
      <c r="L7" s="168" t="str">
        <f>F7</f>
        <v>2022 г.</v>
      </c>
      <c r="M7" s="168" t="str">
        <f>G7</f>
        <v>2023 г.</v>
      </c>
      <c r="N7" s="444"/>
      <c r="O7" s="444"/>
      <c r="P7" s="444"/>
      <c r="Q7" s="168" t="str">
        <f>E7</f>
        <v>2021 г.</v>
      </c>
      <c r="R7" s="168" t="str">
        <f>F7</f>
        <v>2022 г.</v>
      </c>
      <c r="S7" s="168" t="str">
        <f>G7</f>
        <v>2023 г.</v>
      </c>
      <c r="T7" s="505"/>
      <c r="U7" s="505"/>
      <c r="V7" s="505"/>
      <c r="W7" s="505"/>
      <c r="X7" s="505"/>
      <c r="Y7" s="444"/>
      <c r="Z7" s="444"/>
      <c r="AA7" s="444"/>
      <c r="AB7" s="444"/>
      <c r="AC7" s="444"/>
      <c r="AD7" s="444"/>
      <c r="AE7" s="444"/>
      <c r="AF7" s="505"/>
      <c r="AG7" s="505"/>
      <c r="AH7" s="505"/>
      <c r="AI7" s="505"/>
      <c r="AJ7" s="505"/>
      <c r="AK7" s="505"/>
      <c r="AL7" s="444"/>
      <c r="AM7" s="444"/>
      <c r="AN7" s="444"/>
      <c r="AO7" s="444"/>
      <c r="AP7" s="444"/>
      <c r="AQ7" s="444"/>
    </row>
    <row r="8" spans="1:43" s="288" customFormat="1" ht="16.5" x14ac:dyDescent="0.25">
      <c r="A8" s="282" t="s">
        <v>639</v>
      </c>
      <c r="B8" s="283" t="s">
        <v>640</v>
      </c>
      <c r="C8" s="283" t="s">
        <v>640</v>
      </c>
      <c r="D8" s="283" t="s">
        <v>640</v>
      </c>
      <c r="E8" s="283" t="s">
        <v>640</v>
      </c>
      <c r="F8" s="283" t="s">
        <v>640</v>
      </c>
      <c r="G8" s="283" t="s">
        <v>640</v>
      </c>
      <c r="H8" s="284">
        <v>3.6949999999999998</v>
      </c>
      <c r="I8" s="284">
        <v>4.1269999999999998</v>
      </c>
      <c r="J8" s="284">
        <v>4.6909999999999998</v>
      </c>
      <c r="K8" s="284">
        <v>4.6909999999999998</v>
      </c>
      <c r="L8" s="284">
        <v>4.6909999999999998</v>
      </c>
      <c r="M8" s="284">
        <v>4.6909999999999998</v>
      </c>
      <c r="N8" s="284">
        <v>10</v>
      </c>
      <c r="O8" s="284">
        <v>10</v>
      </c>
      <c r="P8" s="284">
        <v>10</v>
      </c>
      <c r="Q8" s="284">
        <v>10</v>
      </c>
      <c r="R8" s="284">
        <v>10</v>
      </c>
      <c r="S8" s="284">
        <v>10</v>
      </c>
      <c r="T8" s="285">
        <v>9</v>
      </c>
      <c r="U8" s="285">
        <v>14</v>
      </c>
      <c r="V8" s="283" t="s">
        <v>640</v>
      </c>
      <c r="W8" s="283" t="s">
        <v>640</v>
      </c>
      <c r="X8" s="285">
        <f>SUM(Y8:AE8)</f>
        <v>16</v>
      </c>
      <c r="Y8" s="286">
        <v>0</v>
      </c>
      <c r="Z8" s="286">
        <v>0</v>
      </c>
      <c r="AA8" s="286">
        <v>0</v>
      </c>
      <c r="AB8" s="285">
        <v>0</v>
      </c>
      <c r="AC8" s="285">
        <v>8</v>
      </c>
      <c r="AD8" s="285">
        <v>4</v>
      </c>
      <c r="AE8" s="285">
        <v>4</v>
      </c>
      <c r="AF8" s="287">
        <v>8</v>
      </c>
      <c r="AG8" s="287">
        <v>8</v>
      </c>
      <c r="AH8" s="287">
        <v>1</v>
      </c>
      <c r="AI8" s="287">
        <v>1</v>
      </c>
      <c r="AJ8" s="287">
        <v>0</v>
      </c>
      <c r="AK8" s="287">
        <v>0</v>
      </c>
      <c r="AL8" s="285">
        <f>SUM(AM8:AQ8)</f>
        <v>4</v>
      </c>
      <c r="AM8" s="285">
        <v>2</v>
      </c>
      <c r="AN8" s="285">
        <v>2</v>
      </c>
      <c r="AO8" s="285">
        <v>0</v>
      </c>
      <c r="AP8" s="285">
        <v>0</v>
      </c>
      <c r="AQ8" s="285">
        <v>0</v>
      </c>
    </row>
    <row r="9" spans="1:43" s="288" customFormat="1" ht="16.5" x14ac:dyDescent="0.25">
      <c r="A9" s="282" t="s">
        <v>641</v>
      </c>
      <c r="B9" s="383" t="s">
        <v>640</v>
      </c>
      <c r="C9" s="283" t="s">
        <v>640</v>
      </c>
      <c r="D9" s="283" t="s">
        <v>640</v>
      </c>
      <c r="E9" s="283" t="s">
        <v>640</v>
      </c>
      <c r="F9" s="283" t="s">
        <v>640</v>
      </c>
      <c r="G9" s="283" t="s">
        <v>640</v>
      </c>
      <c r="H9" s="284">
        <v>10.428599999999999</v>
      </c>
      <c r="I9" s="284">
        <v>12.2522</v>
      </c>
      <c r="J9" s="284">
        <v>13.16</v>
      </c>
      <c r="K9" s="284">
        <v>13.16</v>
      </c>
      <c r="L9" s="284">
        <v>13.13</v>
      </c>
      <c r="M9" s="284">
        <v>13.13</v>
      </c>
      <c r="N9" s="284">
        <v>15</v>
      </c>
      <c r="O9" s="284">
        <v>17</v>
      </c>
      <c r="P9" s="284">
        <v>18</v>
      </c>
      <c r="Q9" s="284">
        <v>18</v>
      </c>
      <c r="R9" s="284">
        <v>18</v>
      </c>
      <c r="S9" s="284">
        <v>18</v>
      </c>
      <c r="T9" s="287">
        <v>28</v>
      </c>
      <c r="U9" s="287">
        <v>74</v>
      </c>
      <c r="V9" s="283" t="s">
        <v>640</v>
      </c>
      <c r="W9" s="283" t="s">
        <v>640</v>
      </c>
      <c r="X9" s="287">
        <f t="shared" ref="X9:X11" si="0">SUM(Y9:AE9)</f>
        <v>24</v>
      </c>
      <c r="Y9" s="287">
        <v>2</v>
      </c>
      <c r="Z9" s="287">
        <v>0</v>
      </c>
      <c r="AA9" s="287">
        <v>2</v>
      </c>
      <c r="AB9" s="287">
        <v>0</v>
      </c>
      <c r="AC9" s="287">
        <v>12</v>
      </c>
      <c r="AD9" s="287">
        <v>3</v>
      </c>
      <c r="AE9" s="287">
        <v>5</v>
      </c>
      <c r="AF9" s="287">
        <v>20</v>
      </c>
      <c r="AG9" s="287">
        <v>20</v>
      </c>
      <c r="AH9" s="287">
        <v>14</v>
      </c>
      <c r="AI9" s="287">
        <v>14</v>
      </c>
      <c r="AJ9" s="287">
        <v>0</v>
      </c>
      <c r="AK9" s="287">
        <v>0</v>
      </c>
      <c r="AL9" s="285">
        <f>SUM(AM9:AQ9)</f>
        <v>6</v>
      </c>
      <c r="AM9" s="285">
        <v>1</v>
      </c>
      <c r="AN9" s="285">
        <v>3</v>
      </c>
      <c r="AO9" s="285">
        <v>2</v>
      </c>
      <c r="AP9" s="285">
        <v>0</v>
      </c>
      <c r="AQ9" s="285">
        <v>0</v>
      </c>
    </row>
    <row r="10" spans="1:43" s="288" customFormat="1" ht="21.75" customHeight="1" x14ac:dyDescent="0.25">
      <c r="A10" s="282" t="s">
        <v>642</v>
      </c>
      <c r="B10" s="283" t="s">
        <v>640</v>
      </c>
      <c r="C10" s="283" t="s">
        <v>640</v>
      </c>
      <c r="D10" s="283" t="s">
        <v>640</v>
      </c>
      <c r="E10" s="283" t="s">
        <v>640</v>
      </c>
      <c r="F10" s="283" t="s">
        <v>640</v>
      </c>
      <c r="G10" s="283" t="s">
        <v>640</v>
      </c>
      <c r="H10" s="284">
        <v>3.75</v>
      </c>
      <c r="I10" s="284">
        <v>4.4587000000000003</v>
      </c>
      <c r="J10" s="284">
        <v>5.7169999999999996</v>
      </c>
      <c r="K10" s="284">
        <v>5.7169999999999996</v>
      </c>
      <c r="L10" s="284">
        <v>5.7169999999999996</v>
      </c>
      <c r="M10" s="284">
        <v>5.7169999999999996</v>
      </c>
      <c r="N10" s="284">
        <v>10</v>
      </c>
      <c r="O10" s="284">
        <v>10</v>
      </c>
      <c r="P10" s="284">
        <v>10</v>
      </c>
      <c r="Q10" s="284">
        <v>10</v>
      </c>
      <c r="R10" s="284">
        <v>10</v>
      </c>
      <c r="S10" s="284">
        <v>10</v>
      </c>
      <c r="T10" s="287">
        <v>0</v>
      </c>
      <c r="U10" s="287">
        <v>4</v>
      </c>
      <c r="V10" s="283" t="s">
        <v>640</v>
      </c>
      <c r="W10" s="283" t="s">
        <v>640</v>
      </c>
      <c r="X10" s="285">
        <f t="shared" si="0"/>
        <v>20</v>
      </c>
      <c r="Y10" s="285">
        <v>0</v>
      </c>
      <c r="Z10" s="285">
        <v>0</v>
      </c>
      <c r="AA10" s="285">
        <v>0</v>
      </c>
      <c r="AB10" s="285">
        <v>0</v>
      </c>
      <c r="AC10" s="285">
        <v>2</v>
      </c>
      <c r="AD10" s="285">
        <v>7</v>
      </c>
      <c r="AE10" s="285">
        <v>11</v>
      </c>
      <c r="AF10" s="285">
        <v>9</v>
      </c>
      <c r="AG10" s="285">
        <v>9</v>
      </c>
      <c r="AH10" s="285">
        <v>1</v>
      </c>
      <c r="AI10" s="285">
        <v>1</v>
      </c>
      <c r="AJ10" s="285">
        <v>0</v>
      </c>
      <c r="AK10" s="285">
        <v>0</v>
      </c>
      <c r="AL10" s="285">
        <f t="shared" ref="AL10:AL11" si="1">SUM(AM10:AQ10)</f>
        <v>2</v>
      </c>
      <c r="AM10" s="285">
        <v>1</v>
      </c>
      <c r="AN10" s="285">
        <v>1</v>
      </c>
      <c r="AO10" s="285">
        <v>0</v>
      </c>
      <c r="AP10" s="285">
        <v>0</v>
      </c>
      <c r="AQ10" s="285">
        <v>0</v>
      </c>
    </row>
    <row r="11" spans="1:43" s="288" customFormat="1" ht="23.25" customHeight="1" x14ac:dyDescent="0.25">
      <c r="A11" s="282" t="s">
        <v>643</v>
      </c>
      <c r="B11" s="283" t="s">
        <v>640</v>
      </c>
      <c r="C11" s="283" t="s">
        <v>640</v>
      </c>
      <c r="D11" s="283" t="s">
        <v>640</v>
      </c>
      <c r="E11" s="283" t="s">
        <v>640</v>
      </c>
      <c r="F11" s="283" t="s">
        <v>640</v>
      </c>
      <c r="G11" s="283" t="s">
        <v>640</v>
      </c>
      <c r="H11" s="284">
        <v>6.8433999999999999</v>
      </c>
      <c r="I11" s="284">
        <v>8.0340000000000007</v>
      </c>
      <c r="J11" s="284">
        <v>11.9473</v>
      </c>
      <c r="K11" s="284">
        <v>11.9473</v>
      </c>
      <c r="L11" s="284">
        <v>11.9473</v>
      </c>
      <c r="M11" s="284">
        <v>11.9473</v>
      </c>
      <c r="N11" s="284">
        <v>13</v>
      </c>
      <c r="O11" s="284">
        <v>13</v>
      </c>
      <c r="P11" s="284">
        <v>13</v>
      </c>
      <c r="Q11" s="284">
        <v>13</v>
      </c>
      <c r="R11" s="284">
        <v>13</v>
      </c>
      <c r="S11" s="284">
        <v>13</v>
      </c>
      <c r="T11" s="287">
        <v>7</v>
      </c>
      <c r="U11" s="287">
        <v>12</v>
      </c>
      <c r="V11" s="283" t="s">
        <v>640</v>
      </c>
      <c r="W11" s="283" t="s">
        <v>640</v>
      </c>
      <c r="X11" s="285">
        <f t="shared" si="0"/>
        <v>19</v>
      </c>
      <c r="Y11" s="285">
        <v>3</v>
      </c>
      <c r="Z11" s="285">
        <v>0</v>
      </c>
      <c r="AA11" s="285">
        <v>1</v>
      </c>
      <c r="AB11" s="285">
        <v>0</v>
      </c>
      <c r="AC11" s="285">
        <v>5</v>
      </c>
      <c r="AD11" s="285">
        <v>4</v>
      </c>
      <c r="AE11" s="285">
        <v>6</v>
      </c>
      <c r="AF11" s="283" t="s">
        <v>640</v>
      </c>
      <c r="AG11" s="283" t="s">
        <v>640</v>
      </c>
      <c r="AH11" s="285">
        <v>7</v>
      </c>
      <c r="AI11" s="285">
        <v>7</v>
      </c>
      <c r="AJ11" s="283" t="s">
        <v>640</v>
      </c>
      <c r="AK11" s="283" t="s">
        <v>640</v>
      </c>
      <c r="AL11" s="285">
        <f t="shared" si="1"/>
        <v>3</v>
      </c>
      <c r="AM11" s="285">
        <v>1</v>
      </c>
      <c r="AN11" s="285">
        <v>2</v>
      </c>
      <c r="AO11" s="285">
        <v>0</v>
      </c>
      <c r="AP11" s="285">
        <v>0</v>
      </c>
      <c r="AQ11" s="285">
        <v>0</v>
      </c>
    </row>
    <row r="12" spans="1:43" s="288" customFormat="1" ht="17.25" x14ac:dyDescent="0.25">
      <c r="A12" s="289" t="s">
        <v>181</v>
      </c>
      <c r="B12" s="283" t="s">
        <v>640</v>
      </c>
      <c r="C12" s="283" t="s">
        <v>640</v>
      </c>
      <c r="D12" s="283" t="s">
        <v>640</v>
      </c>
      <c r="E12" s="283" t="s">
        <v>640</v>
      </c>
      <c r="F12" s="283" t="s">
        <v>640</v>
      </c>
      <c r="G12" s="283" t="s">
        <v>640</v>
      </c>
      <c r="H12" s="290">
        <f>SUM(H8:H11)</f>
        <v>24.716999999999999</v>
      </c>
      <c r="I12" s="290">
        <f t="shared" ref="I12:M12" si="2">SUM(I8:I11)</f>
        <v>28.871900000000004</v>
      </c>
      <c r="J12" s="290">
        <f t="shared" si="2"/>
        <v>35.515299999999996</v>
      </c>
      <c r="K12" s="290">
        <f t="shared" si="2"/>
        <v>35.515299999999996</v>
      </c>
      <c r="L12" s="290">
        <f t="shared" si="2"/>
        <v>35.485300000000002</v>
      </c>
      <c r="M12" s="290">
        <f t="shared" si="2"/>
        <v>35.485300000000002</v>
      </c>
      <c r="N12" s="291">
        <f t="shared" ref="N12" si="3">SUM(N8:N11)</f>
        <v>48</v>
      </c>
      <c r="O12" s="291">
        <f t="shared" ref="O12" si="4">SUM(O8:O11)</f>
        <v>50</v>
      </c>
      <c r="P12" s="291">
        <f t="shared" ref="P12" si="5">SUM(P8:P11)</f>
        <v>51</v>
      </c>
      <c r="Q12" s="291">
        <f t="shared" ref="Q12" si="6">SUM(Q8:Q11)</f>
        <v>51</v>
      </c>
      <c r="R12" s="291">
        <f t="shared" ref="R12" si="7">SUM(R8:R11)</f>
        <v>51</v>
      </c>
      <c r="S12" s="291">
        <f t="shared" ref="S12:U12" si="8">SUM(S8:S11)</f>
        <v>51</v>
      </c>
      <c r="T12" s="292">
        <f t="shared" si="8"/>
        <v>44</v>
      </c>
      <c r="U12" s="292">
        <f t="shared" si="8"/>
        <v>104</v>
      </c>
      <c r="V12" s="283" t="s">
        <v>640</v>
      </c>
      <c r="W12" s="283" t="s">
        <v>640</v>
      </c>
      <c r="X12" s="293">
        <f>SUM(X8:X11)</f>
        <v>79</v>
      </c>
      <c r="Y12" s="293">
        <f t="shared" ref="Y12:AE12" si="9">SUM(Y8:Y11)</f>
        <v>5</v>
      </c>
      <c r="Z12" s="293">
        <f t="shared" si="9"/>
        <v>0</v>
      </c>
      <c r="AA12" s="293">
        <f t="shared" si="9"/>
        <v>3</v>
      </c>
      <c r="AB12" s="293">
        <f t="shared" si="9"/>
        <v>0</v>
      </c>
      <c r="AC12" s="293">
        <f t="shared" si="9"/>
        <v>27</v>
      </c>
      <c r="AD12" s="293">
        <f t="shared" si="9"/>
        <v>18</v>
      </c>
      <c r="AE12" s="293">
        <f t="shared" si="9"/>
        <v>26</v>
      </c>
      <c r="AF12" s="293">
        <f t="shared" ref="AF12" si="10">SUM(AF8:AF11)</f>
        <v>37</v>
      </c>
      <c r="AG12" s="293">
        <f t="shared" ref="AG12" si="11">SUM(AG8:AG11)</f>
        <v>37</v>
      </c>
      <c r="AH12" s="293">
        <f t="shared" ref="AH12" si="12">SUM(AH8:AH11)</f>
        <v>23</v>
      </c>
      <c r="AI12" s="293">
        <f>SUM(AI8:AI11)</f>
        <v>23</v>
      </c>
      <c r="AJ12" s="293">
        <f t="shared" ref="AJ12" si="13">SUM(AJ8:AJ11)</f>
        <v>0</v>
      </c>
      <c r="AK12" s="293">
        <f t="shared" ref="AK12" si="14">SUM(AK8:AK11)</f>
        <v>0</v>
      </c>
      <c r="AL12" s="293">
        <f>SUM(AL8:AL11)</f>
        <v>15</v>
      </c>
      <c r="AM12" s="293">
        <f>SUM(AM8:AM11)</f>
        <v>5</v>
      </c>
      <c r="AN12" s="293">
        <f t="shared" ref="AN12:AQ12" si="15">SUM(AN8:AN11)</f>
        <v>8</v>
      </c>
      <c r="AO12" s="293">
        <f t="shared" si="15"/>
        <v>2</v>
      </c>
      <c r="AP12" s="293">
        <f t="shared" si="15"/>
        <v>0</v>
      </c>
      <c r="AQ12" s="293">
        <f t="shared" si="15"/>
        <v>0</v>
      </c>
    </row>
    <row r="13" spans="1:43" ht="18.75" x14ac:dyDescent="0.2">
      <c r="A13" s="118"/>
      <c r="B13" s="119"/>
      <c r="C13" s="120"/>
      <c r="D13" s="120"/>
      <c r="E13" s="120"/>
      <c r="F13" s="120"/>
      <c r="G13" s="120"/>
      <c r="H13" s="119"/>
      <c r="I13" s="120"/>
      <c r="J13" s="120"/>
      <c r="K13" s="120"/>
      <c r="L13" s="120"/>
      <c r="M13" s="120"/>
      <c r="N13" s="119"/>
      <c r="O13" s="120"/>
      <c r="P13" s="120"/>
      <c r="Q13" s="120"/>
      <c r="R13" s="120"/>
      <c r="S13" s="120"/>
    </row>
    <row r="14" spans="1:43" ht="56.25" customHeight="1" x14ac:dyDescent="0.2">
      <c r="A14" s="503" t="s">
        <v>180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X14" s="503" t="s">
        <v>180</v>
      </c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</row>
    <row r="15" spans="1:43" ht="18.75" x14ac:dyDescent="0.3">
      <c r="A15" s="14"/>
      <c r="B15" s="14"/>
      <c r="C15" s="14"/>
      <c r="D15" s="14"/>
      <c r="E15" s="14"/>
      <c r="F15" s="14"/>
      <c r="G15" s="14"/>
    </row>
    <row r="16" spans="1:43" ht="36.6" customHeight="1" x14ac:dyDescent="0.2"/>
    <row r="23" spans="34:35" ht="18.75" x14ac:dyDescent="0.2">
      <c r="AH23" s="507"/>
      <c r="AI23" s="508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3:AI23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4:U14"/>
    <mergeCell ref="AP5:AP7"/>
    <mergeCell ref="AQ5:AQ7"/>
    <mergeCell ref="U6:U7"/>
    <mergeCell ref="T6:T7"/>
    <mergeCell ref="AI6:AI7"/>
    <mergeCell ref="X14:AQ14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24" fitToHeight="0" orientation="landscape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  <pageSetUpPr fitToPage="1"/>
  </sheetPr>
  <dimension ref="A1:P18"/>
  <sheetViews>
    <sheetView tabSelected="1" view="pageBreakPreview" zoomScale="75" zoomScaleNormal="75" workbookViewId="0">
      <selection activeCell="I165" sqref="I165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521" t="s">
        <v>163</v>
      </c>
      <c r="N1" s="521"/>
      <c r="O1" s="60"/>
      <c r="P1" s="60"/>
    </row>
    <row r="3" spans="1:16" ht="72" customHeight="1" x14ac:dyDescent="0.2">
      <c r="A3" s="522" t="s">
        <v>638</v>
      </c>
      <c r="B3" s="522"/>
      <c r="C3" s="522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6" ht="29.25" customHeight="1" x14ac:dyDescent="0.2">
      <c r="A4" s="102"/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6" ht="63" customHeight="1" x14ac:dyDescent="0.2">
      <c r="A5" s="526" t="s">
        <v>97</v>
      </c>
      <c r="B5" s="526" t="s">
        <v>152</v>
      </c>
      <c r="C5" s="526" t="s">
        <v>110</v>
      </c>
      <c r="D5" s="526" t="s">
        <v>111</v>
      </c>
      <c r="E5" s="526" t="s">
        <v>159</v>
      </c>
      <c r="F5" s="526"/>
      <c r="G5" s="526" t="s">
        <v>112</v>
      </c>
      <c r="H5" s="526" t="s">
        <v>113</v>
      </c>
      <c r="I5" s="526" t="s">
        <v>150</v>
      </c>
      <c r="J5" s="526"/>
      <c r="K5" s="526"/>
      <c r="L5" s="526"/>
      <c r="M5" s="524" t="s">
        <v>160</v>
      </c>
      <c r="N5" s="524" t="s">
        <v>151</v>
      </c>
    </row>
    <row r="6" spans="1:16" ht="46.5" customHeight="1" thickBot="1" x14ac:dyDescent="0.25">
      <c r="A6" s="526"/>
      <c r="B6" s="526"/>
      <c r="C6" s="526"/>
      <c r="D6" s="526"/>
      <c r="E6" s="526"/>
      <c r="F6" s="526"/>
      <c r="G6" s="526"/>
      <c r="H6" s="526"/>
      <c r="I6" s="163" t="s">
        <v>154</v>
      </c>
      <c r="J6" s="163" t="s">
        <v>155</v>
      </c>
      <c r="K6" s="163" t="s">
        <v>156</v>
      </c>
      <c r="L6" s="163" t="s">
        <v>153</v>
      </c>
      <c r="M6" s="525"/>
      <c r="N6" s="525"/>
    </row>
    <row r="7" spans="1:16" ht="33" customHeight="1" x14ac:dyDescent="0.25">
      <c r="A7" s="528"/>
      <c r="B7" s="518"/>
      <c r="C7" s="518" t="s">
        <v>158</v>
      </c>
      <c r="D7" s="518"/>
      <c r="E7" s="497" t="s">
        <v>635</v>
      </c>
      <c r="F7" s="498"/>
      <c r="G7" s="104"/>
      <c r="H7" s="104"/>
      <c r="I7" s="104"/>
      <c r="J7" s="104"/>
      <c r="K7" s="104"/>
      <c r="L7" s="104"/>
      <c r="M7" s="104"/>
      <c r="N7" s="104"/>
    </row>
    <row r="8" spans="1:16" ht="18" x14ac:dyDescent="0.25">
      <c r="A8" s="528"/>
      <c r="B8" s="519"/>
      <c r="C8" s="519"/>
      <c r="D8" s="519"/>
      <c r="E8" s="499">
        <v>2020</v>
      </c>
      <c r="F8" s="499">
        <v>2013</v>
      </c>
      <c r="G8" s="104"/>
      <c r="H8" s="104"/>
      <c r="I8" s="104"/>
      <c r="J8" s="104"/>
      <c r="K8" s="104"/>
      <c r="L8" s="104"/>
      <c r="M8" s="104"/>
      <c r="N8" s="104"/>
    </row>
    <row r="9" spans="1:16" ht="18" x14ac:dyDescent="0.25">
      <c r="A9" s="528"/>
      <c r="B9" s="519"/>
      <c r="C9" s="519"/>
      <c r="D9" s="519"/>
      <c r="E9" s="499">
        <v>2021</v>
      </c>
      <c r="F9" s="499">
        <v>2013</v>
      </c>
      <c r="G9" s="104"/>
      <c r="H9" s="104"/>
      <c r="I9" s="104"/>
      <c r="J9" s="104"/>
      <c r="K9" s="104"/>
      <c r="L9" s="104"/>
      <c r="M9" s="104"/>
      <c r="N9" s="104"/>
    </row>
    <row r="10" spans="1:16" ht="18" x14ac:dyDescent="0.25">
      <c r="A10" s="528"/>
      <c r="B10" s="519"/>
      <c r="C10" s="519"/>
      <c r="D10" s="519"/>
      <c r="E10" s="499">
        <v>2022</v>
      </c>
      <c r="F10" s="499">
        <v>2013</v>
      </c>
      <c r="G10" s="104"/>
      <c r="H10" s="104"/>
      <c r="I10" s="104"/>
      <c r="J10" s="104"/>
      <c r="K10" s="104"/>
      <c r="L10" s="104"/>
      <c r="M10" s="104"/>
      <c r="N10" s="104"/>
    </row>
    <row r="11" spans="1:16" ht="16.5" customHeight="1" thickBot="1" x14ac:dyDescent="0.3">
      <c r="A11" s="528"/>
      <c r="B11" s="520"/>
      <c r="C11" s="520"/>
      <c r="D11" s="520"/>
      <c r="E11" s="499">
        <v>2023</v>
      </c>
      <c r="F11" s="499">
        <v>2013</v>
      </c>
      <c r="G11" s="104"/>
      <c r="H11" s="104"/>
      <c r="I11" s="104"/>
      <c r="J11" s="104"/>
      <c r="K11" s="104"/>
      <c r="L11" s="104"/>
      <c r="M11" s="104"/>
      <c r="N11" s="104"/>
    </row>
    <row r="12" spans="1:16" ht="33" customHeight="1" x14ac:dyDescent="0.25">
      <c r="A12" s="528"/>
      <c r="B12" s="518"/>
      <c r="C12" s="518" t="s">
        <v>173</v>
      </c>
      <c r="D12" s="518"/>
      <c r="E12" s="497" t="s">
        <v>635</v>
      </c>
      <c r="F12" s="498"/>
      <c r="G12" s="104"/>
      <c r="H12" s="104"/>
      <c r="I12" s="104"/>
      <c r="J12" s="104"/>
      <c r="K12" s="104"/>
      <c r="L12" s="104"/>
      <c r="M12" s="104"/>
      <c r="N12" s="104"/>
    </row>
    <row r="13" spans="1:16" ht="18" x14ac:dyDescent="0.25">
      <c r="A13" s="528"/>
      <c r="B13" s="519"/>
      <c r="C13" s="519"/>
      <c r="D13" s="519"/>
      <c r="E13" s="499">
        <v>2020</v>
      </c>
      <c r="F13" s="499">
        <v>2013</v>
      </c>
      <c r="G13" s="104"/>
      <c r="H13" s="104"/>
      <c r="I13" s="104"/>
      <c r="J13" s="104"/>
      <c r="K13" s="104"/>
      <c r="L13" s="104"/>
      <c r="M13" s="104"/>
      <c r="N13" s="104"/>
    </row>
    <row r="14" spans="1:16" ht="18" x14ac:dyDescent="0.25">
      <c r="A14" s="528"/>
      <c r="B14" s="519"/>
      <c r="C14" s="519"/>
      <c r="D14" s="519"/>
      <c r="E14" s="499">
        <v>2021</v>
      </c>
      <c r="F14" s="499">
        <v>2013</v>
      </c>
      <c r="G14" s="104"/>
      <c r="H14" s="104"/>
      <c r="I14" s="104"/>
      <c r="J14" s="104"/>
      <c r="K14" s="104"/>
      <c r="L14" s="104"/>
      <c r="M14" s="104"/>
      <c r="N14" s="104"/>
    </row>
    <row r="15" spans="1:16" ht="18" x14ac:dyDescent="0.25">
      <c r="A15" s="528"/>
      <c r="B15" s="519"/>
      <c r="C15" s="519"/>
      <c r="D15" s="519"/>
      <c r="E15" s="499">
        <v>2022</v>
      </c>
      <c r="F15" s="499">
        <v>2013</v>
      </c>
      <c r="G15" s="104"/>
      <c r="H15" s="104"/>
      <c r="I15" s="104"/>
      <c r="J15" s="104"/>
      <c r="K15" s="104"/>
      <c r="L15" s="104"/>
      <c r="M15" s="104"/>
      <c r="N15" s="104"/>
    </row>
    <row r="16" spans="1:16" ht="18" x14ac:dyDescent="0.25">
      <c r="A16" s="528"/>
      <c r="B16" s="520" t="s">
        <v>157</v>
      </c>
      <c r="C16" s="520"/>
      <c r="D16" s="520"/>
      <c r="E16" s="499">
        <v>2023</v>
      </c>
      <c r="F16" s="499">
        <v>2013</v>
      </c>
      <c r="G16" s="104"/>
      <c r="H16" s="104"/>
      <c r="I16" s="104"/>
      <c r="J16" s="104"/>
      <c r="K16" s="104"/>
      <c r="L16" s="104"/>
      <c r="M16" s="104"/>
      <c r="N16" s="104"/>
    </row>
    <row r="17" spans="1:14" ht="30" customHeight="1" x14ac:dyDescent="0.2">
      <c r="A17" s="527" t="s">
        <v>200</v>
      </c>
      <c r="B17" s="527"/>
      <c r="C17" s="527"/>
      <c r="D17" s="527"/>
      <c r="E17" s="527"/>
      <c r="F17" s="527"/>
      <c r="G17" s="121"/>
      <c r="H17" s="121"/>
      <c r="I17" s="129"/>
      <c r="J17" s="129"/>
      <c r="K17" s="129"/>
      <c r="L17" s="129"/>
      <c r="M17" s="121"/>
      <c r="N17" s="121"/>
    </row>
    <row r="18" spans="1:14" ht="27.75" customHeight="1" x14ac:dyDescent="0.2">
      <c r="A18" s="527" t="s">
        <v>201</v>
      </c>
      <c r="B18" s="527"/>
      <c r="C18" s="527"/>
      <c r="D18" s="527"/>
      <c r="E18" s="527"/>
      <c r="F18" s="527"/>
      <c r="G18" s="121"/>
      <c r="H18" s="121"/>
      <c r="I18" s="129"/>
      <c r="J18" s="129"/>
      <c r="K18" s="129"/>
      <c r="L18" s="129"/>
      <c r="M18" s="121"/>
      <c r="N18" s="121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2021-2023 </vt:lpstr>
      <vt:lpstr>Приложение 2</vt:lpstr>
      <vt:lpstr>Прил 3 (расчет ИФО) (2)</vt:lpstr>
      <vt:lpstr>Прил 4 (МУП "Катангская ТЭК")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(МУП "Катангская ТЭК")'!Область_печати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comp06</cp:lastModifiedBy>
  <cp:lastPrinted>2020-11-09T02:54:47Z</cp:lastPrinted>
  <dcterms:created xsi:type="dcterms:W3CDTF">2006-03-06T08:26:24Z</dcterms:created>
  <dcterms:modified xsi:type="dcterms:W3CDTF">2020-11-09T02:56:47Z</dcterms:modified>
</cp:coreProperties>
</file>