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5600" tabRatio="736"/>
  </bookViews>
  <sheets>
    <sheet name="ВЕДОМСТВ" sheetId="3" r:id="rId1"/>
  </sheets>
  <definedNames>
    <definedName name="_xlnm._FilterDatabase" localSheetId="0" hidden="1">ВЕДОМСТВ!$A$9:$W$415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5" i="3"/>
  <c r="G237" l="1"/>
  <c r="G246"/>
  <c r="G140" l="1"/>
  <c r="G112"/>
  <c r="G55"/>
  <c r="G59"/>
  <c r="G276" l="1"/>
  <c r="G259"/>
  <c r="G70" l="1"/>
  <c r="G172"/>
  <c r="G171" s="1"/>
  <c r="G170" s="1"/>
  <c r="G169" s="1"/>
  <c r="G178"/>
  <c r="G177" s="1"/>
  <c r="G176" s="1"/>
  <c r="G162"/>
  <c r="G167"/>
  <c r="G200" l="1"/>
  <c r="G293" l="1"/>
  <c r="G183"/>
  <c r="G182" s="1"/>
  <c r="G181" s="1"/>
  <c r="G180" s="1"/>
  <c r="G175" l="1"/>
  <c r="G174" s="1"/>
  <c r="G15" l="1"/>
  <c r="G14" s="1"/>
  <c r="G13" s="1"/>
  <c r="G215" l="1"/>
  <c r="G214" s="1"/>
  <c r="G156"/>
  <c r="G155" s="1"/>
  <c r="G154" s="1"/>
  <c r="G153" s="1"/>
  <c r="G152" s="1"/>
  <c r="G203"/>
  <c r="G199" l="1"/>
  <c r="G320"/>
  <c r="G319"/>
  <c r="G292"/>
  <c r="G297"/>
  <c r="G296"/>
  <c r="G289"/>
  <c r="G288"/>
  <c r="G255"/>
  <c r="G279"/>
  <c r="G326"/>
  <c r="G27" l="1"/>
  <c r="G23"/>
  <c r="G20"/>
  <c r="G19" s="1"/>
  <c r="G339" l="1"/>
  <c r="G338" s="1"/>
  <c r="G299" l="1"/>
  <c r="G298" s="1"/>
  <c r="G295"/>
  <c r="G294" s="1"/>
  <c r="G291"/>
  <c r="G290" s="1"/>
  <c r="G287"/>
  <c r="G286" s="1"/>
  <c r="G282"/>
  <c r="G270" l="1"/>
  <c r="G269" s="1"/>
  <c r="G244"/>
  <c r="G243" s="1"/>
  <c r="G242" s="1"/>
  <c r="G241" s="1"/>
  <c r="G231"/>
  <c r="G230" s="1"/>
  <c r="G240" l="1"/>
  <c r="G239" s="1"/>
  <c r="G49" l="1"/>
  <c r="G48" s="1"/>
  <c r="G47" s="1"/>
  <c r="G46" s="1"/>
  <c r="G44"/>
  <c r="G42"/>
  <c r="G41" l="1"/>
  <c r="G305" l="1"/>
  <c r="G304" s="1"/>
  <c r="G274"/>
  <c r="G273" s="1"/>
  <c r="G105"/>
  <c r="G103"/>
  <c r="G150"/>
  <c r="G148" s="1"/>
  <c r="G147" s="1"/>
  <c r="G40"/>
  <c r="G39" s="1"/>
  <c r="G38" s="1"/>
  <c r="G37" s="1"/>
  <c r="G54"/>
  <c r="G53" s="1"/>
  <c r="G58"/>
  <c r="G57" s="1"/>
  <c r="G64"/>
  <c r="G68"/>
  <c r="G76"/>
  <c r="G75" s="1"/>
  <c r="G74" s="1"/>
  <c r="G73" s="1"/>
  <c r="G72" s="1"/>
  <c r="G81"/>
  <c r="G80" s="1"/>
  <c r="G79" s="1"/>
  <c r="G78" s="1"/>
  <c r="G87"/>
  <c r="G90"/>
  <c r="G93"/>
  <c r="G96"/>
  <c r="G99"/>
  <c r="G101"/>
  <c r="G111"/>
  <c r="G114"/>
  <c r="G121"/>
  <c r="G120" s="1"/>
  <c r="G119" s="1"/>
  <c r="G118" s="1"/>
  <c r="G117" s="1"/>
  <c r="G126"/>
  <c r="G125" s="1"/>
  <c r="G124" s="1"/>
  <c r="G123" s="1"/>
  <c r="G131"/>
  <c r="G130" s="1"/>
  <c r="G129" s="1"/>
  <c r="G128" s="1"/>
  <c r="G136"/>
  <c r="G139"/>
  <c r="G138" s="1"/>
  <c r="G143"/>
  <c r="G145"/>
  <c r="G337"/>
  <c r="G336" s="1"/>
  <c r="G332"/>
  <c r="G330"/>
  <c r="G328"/>
  <c r="G324"/>
  <c r="G284"/>
  <c r="G265"/>
  <c r="G264" s="1"/>
  <c r="G257"/>
  <c r="G254"/>
  <c r="G253" s="1"/>
  <c r="G236"/>
  <c r="G235" s="1"/>
  <c r="G234" s="1"/>
  <c r="G233" s="1"/>
  <c r="G226"/>
  <c r="G225" s="1"/>
  <c r="G224" s="1"/>
  <c r="G221"/>
  <c r="G220" s="1"/>
  <c r="G218"/>
  <c r="G217" s="1"/>
  <c r="G213" s="1"/>
  <c r="G206"/>
  <c r="G202" s="1"/>
  <c r="G198" s="1"/>
  <c r="G195"/>
  <c r="G194" s="1"/>
  <c r="G189"/>
  <c r="G188" s="1"/>
  <c r="G187" s="1"/>
  <c r="G186" s="1"/>
  <c r="G166"/>
  <c r="G165" s="1"/>
  <c r="G164" s="1"/>
  <c r="G161"/>
  <c r="G160" s="1"/>
  <c r="G159" s="1"/>
  <c r="G35"/>
  <c r="G34" s="1"/>
  <c r="G33" s="1"/>
  <c r="G32" s="1"/>
  <c r="G31" s="1"/>
  <c r="G29"/>
  <c r="G26"/>
  <c r="G22"/>
  <c r="G18"/>
  <c r="G310"/>
  <c r="G318"/>
  <c r="G317" s="1"/>
  <c r="G314"/>
  <c r="G263" l="1"/>
  <c r="G212"/>
  <c r="G63"/>
  <c r="G62" s="1"/>
  <c r="G61" s="1"/>
  <c r="G86"/>
  <c r="G85" s="1"/>
  <c r="G158"/>
  <c r="G323"/>
  <c r="G322" s="1"/>
  <c r="G321" s="1"/>
  <c r="G303"/>
  <c r="G302" s="1"/>
  <c r="G193"/>
  <c r="G192" s="1"/>
  <c r="G252"/>
  <c r="G251" s="1"/>
  <c r="G250" s="1"/>
  <c r="G98"/>
  <c r="G142"/>
  <c r="G110"/>
  <c r="G109" s="1"/>
  <c r="G17"/>
  <c r="G12" s="1"/>
  <c r="G25"/>
  <c r="G135"/>
  <c r="G149"/>
  <c r="G335"/>
  <c r="G334" s="1"/>
  <c r="G309"/>
  <c r="G308" s="1"/>
  <c r="G307" s="1"/>
  <c r="G191" l="1"/>
  <c r="G185" s="1"/>
  <c r="G211"/>
  <c r="G210" s="1"/>
  <c r="G209" s="1"/>
  <c r="G134"/>
  <c r="G133" s="1"/>
  <c r="G116" s="1"/>
  <c r="G84"/>
  <c r="G108"/>
  <c r="G107" s="1"/>
  <c r="G262"/>
  <c r="G261" s="1"/>
  <c r="G249" s="1"/>
  <c r="G11"/>
  <c r="G10" s="1"/>
  <c r="G9" s="1"/>
  <c r="G83" l="1"/>
  <c r="G248"/>
  <c r="G52" l="1"/>
  <c r="G51" l="1"/>
  <c r="G342" s="1"/>
</calcChain>
</file>

<file path=xl/sharedStrings.xml><?xml version="1.0" encoding="utf-8"?>
<sst xmlns="http://schemas.openxmlformats.org/spreadsheetml/2006/main" count="1681" uniqueCount="310">
  <si>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</si>
  <si>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</si>
  <si>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</si>
  <si>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</si>
  <si>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</si>
  <si>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</si>
  <si>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</si>
  <si>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</si>
  <si>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</si>
  <si>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</si>
  <si>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</si>
  <si>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</si>
  <si>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</si>
  <si>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</si>
  <si>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</si>
  <si>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</si>
  <si>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</si>
  <si>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</si>
  <si>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</si>
  <si>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</si>
  <si>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</si>
  <si>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</si>
  <si>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12</t>
  </si>
  <si>
    <t>Другие вопросы в области национальной экономики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</si>
  <si>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</si>
  <si>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</si>
  <si>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</si>
  <si>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</si>
  <si>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</si>
  <si>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</si>
  <si>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</si>
  <si>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</si>
  <si>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</si>
  <si>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</si>
  <si>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</si>
  <si>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</si>
  <si>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</si>
  <si>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</si>
  <si>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</si>
  <si>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</si>
  <si>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</si>
  <si>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</si>
  <si>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</si>
  <si>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</si>
  <si>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</si>
  <si>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</si>
  <si>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</si>
  <si>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(рублей)</t>
  </si>
  <si>
    <t xml:space="preserve">Наименование </t>
  </si>
  <si>
    <t>Рз ПР</t>
  </si>
  <si>
    <t>Сумма</t>
  </si>
  <si>
    <t>Приложение 7</t>
  </si>
  <si>
    <t>КЦСР</t>
  </si>
  <si>
    <t>КВР</t>
  </si>
  <si>
    <t>0100000000</t>
  </si>
  <si>
    <t>Подпрограмма «Дошкольное образование»</t>
  </si>
  <si>
    <t>0110000000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</si>
  <si>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</si>
  <si>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0110100000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</si>
  <si>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</si>
  <si>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</si>
  <si>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</si>
  <si>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</si>
  <si>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</si>
  <si>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</si>
  <si>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Основное мероприятие: Организация предоставления общедоступного и бесплатного дошкольного образования</t>
  </si>
  <si>
    <t>0110200000</t>
  </si>
  <si>
    <t>Иные бюджетные ассигнования</t>
  </si>
  <si>
    <t>800</t>
  </si>
  <si>
    <t>Подпрограмма «Общее образование»</t>
  </si>
  <si>
    <t>0120000000</t>
  </si>
  <si>
    <t>0120100000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</si>
  <si>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</si>
  <si>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</si>
  <si>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</si>
  <si>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</si>
  <si>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</si>
  <si>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0120200000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</si>
  <si>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</si>
  <si>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Основное мероприятие: Сохранение и укрепление здоровья учащихся, создание условия для формирования ЗОЖ</t>
  </si>
  <si>
    <t>0120300000</t>
  </si>
  <si>
    <t>Субсидия на обеспечение бесплатным питьевым молоком обучающихся 1-4 классов</t>
  </si>
  <si>
    <t>0120400000</t>
  </si>
  <si>
    <t>0120500000</t>
  </si>
  <si>
    <t>0120600000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</si>
  <si>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</si>
  <si>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</si>
  <si>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Подпрограмма «Дополнительное образование»</t>
  </si>
  <si>
    <t>0130000000</t>
  </si>
  <si>
    <t>Основное мероприятие: Организация предоставления дополнительного образования</t>
  </si>
  <si>
    <t>0130100000</t>
  </si>
  <si>
    <t>Подпрограмма «Организация отдыха и оздоровления детей в летнее время»</t>
  </si>
  <si>
    <t>0140000000</t>
  </si>
  <si>
    <t>0140100000</t>
  </si>
  <si>
    <t>Социальное обеспечение и иные выплаты населению</t>
  </si>
  <si>
    <t>300</t>
  </si>
  <si>
    <t>0140200000</t>
  </si>
  <si>
    <t>0140300000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</si>
  <si>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</si>
  <si>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01403S2080</t>
  </si>
  <si>
    <t>Подпрограмма «Обеспечение реализации муниципальной программы»</t>
  </si>
  <si>
    <t>0150000000</t>
  </si>
  <si>
    <t>Основное мероприятие: Обеспечение деятельности муниципального отдела образования</t>
  </si>
  <si>
    <t>0150100000</t>
  </si>
  <si>
    <t>Основное мероприятие: Совершенствование учительского корпуса</t>
  </si>
  <si>
    <t>0150200000</t>
  </si>
  <si>
    <t>0150300000</t>
  </si>
  <si>
    <t>Основное мероприятие: Совершенствование системы работы с талантливыми детьми</t>
  </si>
  <si>
    <t>0150400000</t>
  </si>
  <si>
    <t>0200000000</t>
  </si>
  <si>
    <t>Подпрограмма «Организация библиотечного, справочного и информационного обслуживания населения»</t>
  </si>
  <si>
    <t>0210000000</t>
  </si>
  <si>
    <t>Основное мероприятие: Организация и предоставление услуг в сфере библиотечного обслуживания населения</t>
  </si>
  <si>
    <t>0210200000</t>
  </si>
  <si>
    <t>Основное мероприятие: Комплектование библиотечных фондов</t>
  </si>
  <si>
    <t>0210400000</t>
  </si>
  <si>
    <t>Подпрограмма «Организация музейного обслуживания населения Катангского района»</t>
  </si>
  <si>
    <t>0220000000</t>
  </si>
  <si>
    <t>Основное мероприятие: Организация и предоставление услуг в сфере музейного обслуживания населения</t>
  </si>
  <si>
    <t>0220200000</t>
  </si>
  <si>
    <t>Подпрограмма «Организация досуга населения, развитие и поддержка народного творчества»</t>
  </si>
  <si>
    <t>0230000000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</si>
  <si>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</si>
  <si>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0230200000</t>
  </si>
  <si>
    <t>Подпрограмма «Обеспечение реализации муниципальной программы »</t>
  </si>
  <si>
    <t>0240000000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</si>
  <si>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</si>
  <si>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0240100000</t>
  </si>
  <si>
    <t>Основное мероприятие: Создание условий для развития физической культуры и спорта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</si>
  <si>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</si>
  <si>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</si>
  <si>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0300000000</t>
  </si>
  <si>
    <t>Подпрограмма «Выравнивание уровня бюджетной обеспеченности поселений Катангского района»</t>
  </si>
  <si>
    <t>0310000000</t>
  </si>
  <si>
    <t>Основное мероприятие: Выравнивание уровня бюджетной обеспеченности поселений за счет средств местного бюджета</t>
  </si>
  <si>
    <t>0310100000</t>
  </si>
  <si>
    <t>Межбюджетные трансферты</t>
  </si>
  <si>
    <t>500</t>
  </si>
  <si>
    <t>Подпрограмма «Формирование, исполнение и контроль за исполнением бюджета и сметы, ведения бухгалтерского учета»</t>
  </si>
  <si>
    <t>0320000000</t>
  </si>
  <si>
    <t>Основное мероприятие: Обеспечение деятельности финансового управления</t>
  </si>
  <si>
    <t>0320100000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</si>
  <si>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</si>
  <si>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0320200000</t>
  </si>
  <si>
    <t>Муниципальная программа «Безопасный город» на 2019-2024гг</t>
  </si>
  <si>
    <t>0400000000</t>
  </si>
  <si>
    <t>Подпрограмма «Построение и развитие аппаратно-программного комплекса «Безопасный город»»</t>
  </si>
  <si>
    <t>0410000000</t>
  </si>
  <si>
    <t>Основное мероприятие: Обеспечение деятельности Единой дежурно-диспетчерской службы Катангского района</t>
  </si>
  <si>
    <t>0410100000</t>
  </si>
  <si>
    <t>Основное мероприятие: Материально-техническое обеспечение Единой дежурно-диспетчерской службы Катангского района</t>
  </si>
  <si>
    <t>0410200000</t>
  </si>
  <si>
    <t>Подпрограмма «Защита населения и территории Катангского района от чрезвычайных ситуаций»</t>
  </si>
  <si>
    <t>0420000000</t>
  </si>
  <si>
    <t>Основное мероприятие: Ликвидация последствий чрезвычайных ситуаций за счет средств Резервного фонда</t>
  </si>
  <si>
    <t>0420200000</t>
  </si>
  <si>
    <t>Муниципальная программа «Экономическое развитие муниципального образования «Катангский район» на 2019-2024гг</t>
  </si>
  <si>
    <t>0500000000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</si>
  <si>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</si>
  <si>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</si>
  <si>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Основное мероприятие: Обеспечения и развитие муниципальной службы</t>
  </si>
  <si>
    <t>0510100000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</si>
  <si>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</si>
  <si>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0510200000</t>
  </si>
  <si>
    <t>0510400000</t>
  </si>
  <si>
    <t>Основное мероприятие: Обеспечение реализации полномочий органов местного самоуправления</t>
  </si>
  <si>
    <t>0510500000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</si>
  <si>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</si>
  <si>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</si>
  <si>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</si>
  <si>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</si>
  <si>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</si>
  <si>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</si>
  <si>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</si>
  <si>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Подпрограмма «Создание условий для устойчивого экономического развития»</t>
  </si>
  <si>
    <t>0520000000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</si>
  <si>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</si>
  <si>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</si>
  <si>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</si>
  <si>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05202S2360</t>
  </si>
  <si>
    <t>Подпрограмма «Развитие дорожного хозяйства»</t>
  </si>
  <si>
    <t>0530000000</t>
  </si>
  <si>
    <t>Основное мероприятие: Расчистка и содержание автодорог</t>
  </si>
  <si>
    <t>0530100000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</si>
  <si>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</si>
  <si>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0530200000</t>
  </si>
  <si>
    <t>Подпрограмма «Управление муниципальным имуществом»</t>
  </si>
  <si>
    <t>0540000000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</si>
  <si>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</si>
  <si>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0540100000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</si>
  <si>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</si>
  <si>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0540200000</t>
  </si>
  <si>
    <t>0540300000</t>
  </si>
  <si>
    <t>Основное мероприятие: Информационно-техническое обеспечение выполнение полномочий органов местного самоуправление</t>
  </si>
  <si>
    <t>0540400000</t>
  </si>
  <si>
    <t>0600000000</t>
  </si>
  <si>
    <t>0610000000</t>
  </si>
  <si>
    <t>0610100000</t>
  </si>
  <si>
    <t>Подпрограмма «Профилактика социально-негативных явлений »</t>
  </si>
  <si>
    <t>0630000000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</si>
  <si>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</si>
  <si>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0630100000</t>
  </si>
  <si>
    <t>Основное мероприятие: Организация мероприятий по профилактике социального сиротства и семейного неблагополучия</t>
  </si>
  <si>
    <t>0630300000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</si>
  <si>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</si>
  <si>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</si>
  <si>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</si>
  <si>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0630473120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</si>
  <si>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</si>
  <si>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0700000000</t>
  </si>
  <si>
    <t>Подпрограмма «Устойчивое развитие сельских территорий»</t>
  </si>
  <si>
    <t>0710000000</t>
  </si>
  <si>
    <t>Подпрограмма «Охрана окружающей среды»</t>
  </si>
  <si>
    <t>0760000000</t>
  </si>
  <si>
    <t>Основное мероприятие: Снижение негативного влияния отходов на состояние окружающей среды</t>
  </si>
  <si>
    <t>0760100000</t>
  </si>
  <si>
    <t>Глава муниципального образования «Катангский район»</t>
  </si>
  <si>
    <t>2010000000</t>
  </si>
  <si>
    <t>Районная дума муниципального образования «Катангский район»</t>
  </si>
  <si>
    <t>2020000000</t>
  </si>
  <si>
    <t>Контрольно-счетная палата муниципального образования «Катангский район»</t>
  </si>
  <si>
    <t>2030000000</t>
  </si>
  <si>
    <t>Осуществление основной деятельности Контрольно-счетной палаты муниципального образования «Катангский район»</t>
  </si>
  <si>
    <t>2030100000</t>
  </si>
  <si>
    <t>Осуществление внешнего финансового контроля поселений, входящих в состав МО «Катангский район»</t>
  </si>
  <si>
    <t>2030200000</t>
  </si>
  <si>
    <t>КВСР</t>
  </si>
  <si>
    <t>Муниципальное учреждение Финансовое управление администрации муниципального образования «Катангский район»</t>
  </si>
  <si>
    <t>910</t>
  </si>
  <si>
    <t>Связь и информатика</t>
  </si>
  <si>
    <t>Администрация Муниципального Образования "Катангский район"</t>
  </si>
  <si>
    <t>917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</si>
  <si>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</si>
  <si>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 отдел образования администрации МО «Катангский район»</t>
  </si>
  <si>
    <t>971</t>
  </si>
  <si>
    <t>0120700000</t>
  </si>
  <si>
    <t>0120800000</t>
  </si>
  <si>
    <t>Прочие межбюджетные трансферты общего характера</t>
  </si>
  <si>
    <t>0310173200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</si>
  <si>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</si>
  <si>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0510451200</t>
  </si>
  <si>
    <t>0510473070</t>
  </si>
  <si>
    <t>0510473090</t>
  </si>
  <si>
    <t>0510473140</t>
  </si>
  <si>
    <t>0510473150</t>
  </si>
  <si>
    <t>0510473060</t>
  </si>
  <si>
    <t>0510600000</t>
  </si>
  <si>
    <t>Основное мероприятие: Реализация мероприятий перечня проектов народных инициатив</t>
  </si>
  <si>
    <t>0710500000</t>
  </si>
  <si>
    <t>07105S2370</t>
  </si>
  <si>
    <t>Реализация мероприятий перечня проектов народных инициатив</t>
  </si>
  <si>
    <t>02104L519A</t>
  </si>
  <si>
    <t>Мероприятия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</si>
  <si>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Муниципальная программа «Развитие физической культуры, спорта и молодежной политики в муниципальном образовании «Катангский район» на 2023-2028гг</t>
  </si>
  <si>
    <t>0800000000</t>
  </si>
  <si>
    <t>0810000000</t>
  </si>
  <si>
    <t>Подпрограмма «Развитие физической культуры и спорта»</t>
  </si>
  <si>
    <t>0810100000</t>
  </si>
  <si>
    <t>08101S2850</t>
  </si>
  <si>
    <t>Основное мероприятие: Организация и проведение физкультурных и спортивно-массовых мероприятий</t>
  </si>
  <si>
    <t>0810200000</t>
  </si>
  <si>
    <t>Основное мероприятие: Обеспечение ежемесячным денежным вознаграждением за классное руководство педагогическим работникам муниципальных общеобразовательных организаций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</si>
  <si>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</si>
  <si>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 xml:space="preserve">0120253031 </t>
  </si>
  <si>
    <t>0120253031</t>
  </si>
  <si>
    <t>Подпрограмма «Социальная поддержка отдельных категорий граждан и общественных организаций»</t>
  </si>
  <si>
    <t>Основное мероприятие: Проведение ГИА</t>
  </si>
  <si>
    <t>Основное мероприятие: Обеспечение отдельных областных государственных полномочий по предоставлению мер социальной поддержки многодетным и малоимущим семьям</t>
  </si>
  <si>
    <t xml:space="preserve">0120673050 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</si>
  <si>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образования"</t>
  </si>
  <si>
    <t>Основное мероприятие: Организация бесплатного горячего питания обучающихся, получающих начальное общее образование</t>
  </si>
  <si>
    <t>01208L3041</t>
  </si>
  <si>
    <t>0120900000</t>
  </si>
  <si>
    <t>Основное мероприятие: Обеспечение бесплатным питьевым молоком обучающихся 1-4 классов</t>
  </si>
  <si>
    <t>01209S2957</t>
  </si>
  <si>
    <t>0121000000</t>
  </si>
  <si>
    <t>Основное мероприятие: Организация бесплатного двухразового питания обучающихся с ограниченными возможностями здоровья в муниципальных общеобразовательных организациях</t>
  </si>
  <si>
    <t>01210S2976</t>
  </si>
  <si>
    <t>0121100000</t>
  </si>
  <si>
    <t>Основное мероприятие: Осуществление областных государственных полномочий по обеспечению бесплатным двухразовым питание детей-инвалидов</t>
  </si>
  <si>
    <t>Субвенция на осуществление областных государственных полномочий по обеспечению бесплатным двухразовым питанием детей – инвалидов</t>
  </si>
  <si>
    <t>0121173180</t>
  </si>
  <si>
    <t>Основное мероприятие: Организация отдыха и оздоровление детей в каникулярный период</t>
  </si>
  <si>
    <t>Основное мероприятие: Подготовка и проведение оздоровительного сезона</t>
  </si>
  <si>
    <t>Основное мероприятие: Организация питания в ЛДП</t>
  </si>
  <si>
    <t>Муниципальная программа «Управление муниципальными финансами в муниципальном образовании «Катангский район» на 2023-2028гг</t>
  </si>
  <si>
    <t>Муниципальная программа «Экономическое развитие муниципального образования «Катангский район» на 2023-2028гг</t>
  </si>
  <si>
    <t>Муниципальная программа «Социальное развитие муниципального образования «Катангский район» на 2023-2028гг</t>
  </si>
  <si>
    <t>Муниципальная программа «Устойчивое развитие сельских территорий муниципального образования «Катангский район» на 2023-2028гг</t>
  </si>
  <si>
    <t>Муниципальная программа «Безопасный город» на 2023-2028гг</t>
  </si>
  <si>
    <t>Муниципальная программа «Развитие культуры в муниципальном образовании «Катангский район» на 2023-2028гг</t>
  </si>
  <si>
    <t>Муниципальная программа «Развитие образования в муниципальном образовании «Катангский район» на 2023-2028гг</t>
  </si>
  <si>
    <t>02305S2100</t>
  </si>
  <si>
    <t>Охрана окружающей среды</t>
  </si>
  <si>
    <t>Другие вопросы в области охраны окружающей среды</t>
  </si>
  <si>
    <t xml:space="preserve">Основное мероприятие: Организация     и    проведение информационно-пропагандистских мероприятий, направленных на интеграцию граждан старшего поколения в общественную жизнь  </t>
  </si>
  <si>
    <t>0230500000</t>
  </si>
  <si>
    <t>Основное мероприятие: Развитие домов культуры</t>
  </si>
  <si>
    <t xml:space="preserve">Софинансирование расходных обязательств муниципальных образований на развитие домов культуры </t>
  </si>
  <si>
    <t>Основное мероприятие: Развитие сети учреждений культурно-досугового типа в сельской местности</t>
  </si>
  <si>
    <t>0710400000</t>
  </si>
  <si>
    <t>Осуществление мероприятий по капитальному ремонту объектов культуры и архивов муниципальной собственности муниципальных образований Иркутской области</t>
  </si>
  <si>
    <t>07104S2120</t>
  </si>
  <si>
    <t>Основное мероприятие: Приобретение 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</t>
  </si>
  <si>
    <t>Муниципальная программа «Развитие образования в муниципальном образовании «Катангский район "на 2023-2028гг</t>
  </si>
  <si>
    <t>Муниципальная программа «Экономическое развитие муниципального образования «Катангский район "на 2023-2028гг</t>
  </si>
  <si>
    <t xml:space="preserve">  к решению Думы муниципального образования "Катангский район" "О бюджете муниципального образования "Катангский район" на 2023 год и на плановый период 2024 и 2025 годов"</t>
  </si>
  <si>
    <t xml:space="preserve"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2023 год </t>
  </si>
  <si>
    <t>Основное мерорприятие: Обеспечение пополнения, обновление материального запаса, составляющего казну муниципального образования, а также имущества, обремененного вещным правом, расходы связанные с содержанием муниципального имущества</t>
  </si>
  <si>
    <t>от 20 декабря 2022  №  8/10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</si>
</sst>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?"/>
  </numFmts>
  <fonts count="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/>
    <xf numFmtId="2" fontId="3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/>
    <xf numFmtId="0" fontId="3" fillId="0" borderId="0" xfId="0" applyFont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</cellXfs>
  <cellStyles count="6">
    <cellStyle name="Normal" xfId="1"/>
    <cellStyle name="Обычный" xfId="0" builtinId="0"/>
    <cellStyle name="Обычный 2 3" xfId="3"/>
    <cellStyle name="Обычный 5" xfId="2"/>
    <cellStyle name="Обычный 6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17"/>
  <sheetViews>
    <sheetView tabSelected="1" view="pageBreakPreview" zoomScaleNormal="98" zoomScaleSheetLayoutView="100" workbookViewId="0">
      <selection activeCell="I8" sqref="I8"/>
    </sheetView>
  </sheetViews>
  <sheetFormatPr defaultRowHeight="12.75" outlineLevelRow="7"/>
  <cols>
    <col min="1" max="1" width="42.5703125" style="5" customWidth="1"/>
    <col min="2" max="2" width="5.7109375" style="38" customWidth="1"/>
    <col min="3" max="4" width="4" style="5" customWidth="1"/>
    <col min="5" max="5" width="14.28515625" style="5" customWidth="1"/>
    <col min="6" max="6" width="6.42578125" style="5" customWidth="1"/>
    <col min="7" max="7" width="15.42578125" style="32" customWidth="1"/>
    <col min="8" max="8" width="9.140625" style="5"/>
    <col min="9" max="9" width="16.42578125" style="5" customWidth="1"/>
    <col min="10" max="10" width="12.85546875" style="5" customWidth="1"/>
    <col min="11" max="11" width="15.5703125" style="5" customWidth="1"/>
    <col min="12" max="12" width="12.85546875" style="5" customWidth="1"/>
    <col min="13" max="13" width="14" style="13" customWidth="1"/>
    <col min="14" max="14" width="9.140625" style="5"/>
    <col min="15" max="15" width="11.7109375" style="5" customWidth="1"/>
    <col min="16" max="16" width="13.28515625" style="5" customWidth="1"/>
    <col min="17" max="17" width="11.85546875" style="5" customWidth="1"/>
    <col min="18" max="16384" width="9.140625" style="5"/>
  </cols>
  <sheetData>
    <row r="1" spans="1:14" s="1" customFormat="1" ht="14.25" customHeight="1">
      <c r="A1" s="2"/>
      <c r="B1" s="34"/>
      <c r="C1" s="17"/>
      <c r="D1" s="17"/>
      <c r="E1" s="39" t="s">
        <v>51</v>
      </c>
      <c r="F1" s="39"/>
      <c r="G1" s="39"/>
    </row>
    <row r="2" spans="1:14" s="1" customFormat="1" ht="57.75" customHeight="1">
      <c r="A2" s="2"/>
      <c r="B2" s="34"/>
      <c r="C2" s="39" t="s">
        <v>306</v>
      </c>
      <c r="D2" s="39"/>
      <c r="E2" s="39"/>
      <c r="F2" s="39"/>
      <c r="G2" s="39"/>
    </row>
    <row r="3" spans="1:14" s="1" customFormat="1" ht="18" customHeight="1">
      <c r="A3" s="2"/>
      <c r="B3" s="34"/>
      <c r="C3" s="17"/>
      <c r="D3" s="17"/>
      <c r="E3" s="39" t="s">
        <v>309</v>
      </c>
      <c r="F3" s="39"/>
      <c r="G3" s="39"/>
    </row>
    <row r="4" spans="1:14" s="1" customFormat="1" ht="14.25" customHeight="1">
      <c r="A4" s="2"/>
      <c r="B4" s="34"/>
      <c r="C4" s="17"/>
      <c r="D4" s="17"/>
      <c r="E4" s="17"/>
      <c r="F4" s="17"/>
      <c r="G4" s="29"/>
    </row>
    <row r="5" spans="1:14" s="1" customFormat="1" ht="42.75" customHeight="1">
      <c r="A5" s="40" t="s">
        <v>307</v>
      </c>
      <c r="B5" s="40"/>
      <c r="C5" s="40"/>
      <c r="D5" s="40"/>
      <c r="E5" s="40"/>
      <c r="F5" s="40"/>
      <c r="G5" s="40"/>
    </row>
    <row r="6" spans="1:14" s="1" customFormat="1" ht="14.25" customHeight="1">
      <c r="A6" s="2"/>
      <c r="B6" s="34"/>
      <c r="C6" s="17"/>
      <c r="D6" s="17"/>
      <c r="E6" s="17"/>
      <c r="F6" s="17"/>
      <c r="G6" s="29"/>
    </row>
    <row r="7" spans="1:14" s="1" customFormat="1" ht="14.25" customHeight="1">
      <c r="A7" s="2"/>
      <c r="B7" s="34"/>
      <c r="C7" s="17"/>
      <c r="D7" s="17"/>
      <c r="E7" s="17"/>
      <c r="F7" s="17"/>
      <c r="G7" s="29" t="s">
        <v>47</v>
      </c>
    </row>
    <row r="8" spans="1:14" s="1" customFormat="1" ht="25.5">
      <c r="A8" s="3" t="s">
        <v>48</v>
      </c>
      <c r="B8" s="35" t="s">
        <v>226</v>
      </c>
      <c r="C8" s="25" t="s">
        <v>49</v>
      </c>
      <c r="D8" s="26"/>
      <c r="E8" s="25" t="s">
        <v>52</v>
      </c>
      <c r="F8" s="25" t="s">
        <v>53</v>
      </c>
      <c r="G8" s="30" t="s">
        <v>50</v>
      </c>
    </row>
    <row r="9" spans="1:14" ht="38.25">
      <c r="A9" s="20" t="s">
        <v>227</v>
      </c>
      <c r="B9" s="11" t="s">
        <v>228</v>
      </c>
      <c r="C9" s="21"/>
      <c r="D9" s="21"/>
      <c r="E9" s="22"/>
      <c r="F9" s="22"/>
      <c r="G9" s="4">
        <f>G10+G31+G37</f>
        <v>54129930.589999996</v>
      </c>
    </row>
    <row r="10" spans="1:14">
      <c r="A10" s="10" t="s">
        <v>39</v>
      </c>
      <c r="B10" s="11" t="s">
        <v>228</v>
      </c>
      <c r="C10" s="10" t="s">
        <v>0</v>
      </c>
      <c r="D10" s="10"/>
      <c r="E10" s="11"/>
      <c r="F10" s="11"/>
      <c r="G10" s="4">
        <f>G11</f>
        <v>24033241.259999998</v>
      </c>
    </row>
    <row r="11" spans="1:14" ht="38.25" outlineLevel="1">
      <c r="A11" s="10" t="s">
        <v>10</v>
      </c>
      <c r="B11" s="11" t="s">
        <v>228</v>
      </c>
      <c r="C11" s="10" t="s">
        <v>0</v>
      </c>
      <c r="D11" s="10" t="s">
        <v>9</v>
      </c>
      <c r="E11" s="11"/>
      <c r="F11" s="11"/>
      <c r="G11" s="4">
        <f>G12+G25</f>
        <v>24033241.259999998</v>
      </c>
      <c r="L11" s="6"/>
      <c r="M11" s="6"/>
      <c r="N11" s="6"/>
    </row>
    <row r="12" spans="1:14" ht="38.25" outlineLevel="4">
      <c r="A12" s="10" t="s">
        <v>285</v>
      </c>
      <c r="B12" s="11" t="s">
        <v>228</v>
      </c>
      <c r="C12" s="10" t="s">
        <v>0</v>
      </c>
      <c r="D12" s="10" t="s">
        <v>9</v>
      </c>
      <c r="E12" s="11" t="s">
        <v>131</v>
      </c>
      <c r="F12" s="11"/>
      <c r="G12" s="4">
        <f>G17+G13</f>
        <v>21327397.259999998</v>
      </c>
    </row>
    <row r="13" spans="1:14" ht="38.25" outlineLevel="5">
      <c r="A13" s="10" t="s">
        <v>132</v>
      </c>
      <c r="B13" s="11" t="s">
        <v>228</v>
      </c>
      <c r="C13" s="10" t="s">
        <v>0</v>
      </c>
      <c r="D13" s="10" t="s">
        <v>9</v>
      </c>
      <c r="E13" s="11" t="s">
        <v>133</v>
      </c>
      <c r="F13" s="11"/>
      <c r="G13" s="4">
        <f>G14</f>
        <v>16000</v>
      </c>
    </row>
    <row r="14" spans="1:14" ht="38.25" outlineLevel="6">
      <c r="A14" s="10" t="s">
        <v>134</v>
      </c>
      <c r="B14" s="11" t="s">
        <v>228</v>
      </c>
      <c r="C14" s="10" t="s">
        <v>0</v>
      </c>
      <c r="D14" s="10" t="s">
        <v>9</v>
      </c>
      <c r="E14" s="11" t="s">
        <v>135</v>
      </c>
      <c r="F14" s="11"/>
      <c r="G14" s="4">
        <f>G15</f>
        <v>16000</v>
      </c>
    </row>
    <row r="15" spans="1:14" ht="76.5" outlineLevel="7">
      <c r="A15" s="10" t="s">
        <v>239</v>
      </c>
      <c r="B15" s="11" t="s">
        <v>228</v>
      </c>
      <c r="C15" s="10" t="s">
        <v>0</v>
      </c>
      <c r="D15" s="10" t="s">
        <v>9</v>
      </c>
      <c r="E15" s="11" t="s">
        <v>238</v>
      </c>
      <c r="F15" s="11"/>
      <c r="G15" s="4">
        <f>G16</f>
        <v>16000</v>
      </c>
    </row>
    <row r="16" spans="1:14" ht="63.75" outlineLevel="7">
      <c r="A16" s="12" t="s">
        <v>61</v>
      </c>
      <c r="B16" s="8" t="s">
        <v>228</v>
      </c>
      <c r="C16" s="7" t="s">
        <v>0</v>
      </c>
      <c r="D16" s="7" t="s">
        <v>9</v>
      </c>
      <c r="E16" s="8" t="s">
        <v>238</v>
      </c>
      <c r="F16" s="8" t="s">
        <v>62</v>
      </c>
      <c r="G16" s="9">
        <v>16000</v>
      </c>
    </row>
    <row r="17" spans="1:7" ht="38.25" outlineLevel="7">
      <c r="A17" s="10" t="s">
        <v>138</v>
      </c>
      <c r="B17" s="11" t="s">
        <v>228</v>
      </c>
      <c r="C17" s="10" t="s">
        <v>0</v>
      </c>
      <c r="D17" s="10" t="s">
        <v>9</v>
      </c>
      <c r="E17" s="11" t="s">
        <v>139</v>
      </c>
      <c r="F17" s="11"/>
      <c r="G17" s="4">
        <f>G18+G22</f>
        <v>21311397.259999998</v>
      </c>
    </row>
    <row r="18" spans="1:7" ht="25.5" outlineLevel="6">
      <c r="A18" s="10" t="s">
        <v>140</v>
      </c>
      <c r="B18" s="11" t="s">
        <v>228</v>
      </c>
      <c r="C18" s="10" t="s">
        <v>0</v>
      </c>
      <c r="D18" s="10" t="s">
        <v>9</v>
      </c>
      <c r="E18" s="11" t="s">
        <v>141</v>
      </c>
      <c r="F18" s="11"/>
      <c r="G18" s="4">
        <f>SUM(G19:G21)</f>
        <v>16189810.67</v>
      </c>
    </row>
    <row r="19" spans="1:7" ht="63.75" outlineLevel="7">
      <c r="A19" s="7" t="s">
        <v>61</v>
      </c>
      <c r="B19" s="8" t="s">
        <v>228</v>
      </c>
      <c r="C19" s="7" t="s">
        <v>0</v>
      </c>
      <c r="D19" s="7" t="s">
        <v>9</v>
      </c>
      <c r="E19" s="8" t="s">
        <v>141</v>
      </c>
      <c r="F19" s="8" t="s">
        <v>62</v>
      </c>
      <c r="G19" s="9">
        <f>16189810.67-G20-G21</f>
        <v>14982138</v>
      </c>
    </row>
    <row r="20" spans="1:7" ht="25.5" outlineLevel="7">
      <c r="A20" s="7" t="s">
        <v>63</v>
      </c>
      <c r="B20" s="8" t="s">
        <v>228</v>
      </c>
      <c r="C20" s="7" t="s">
        <v>0</v>
      </c>
      <c r="D20" s="7" t="s">
        <v>9</v>
      </c>
      <c r="E20" s="8" t="s">
        <v>141</v>
      </c>
      <c r="F20" s="8" t="s">
        <v>64</v>
      </c>
      <c r="G20" s="9">
        <f>950482.67+256440</f>
        <v>1206922.67</v>
      </c>
    </row>
    <row r="21" spans="1:7" outlineLevel="4">
      <c r="A21" s="7" t="s">
        <v>67</v>
      </c>
      <c r="B21" s="8" t="s">
        <v>228</v>
      </c>
      <c r="C21" s="7" t="s">
        <v>0</v>
      </c>
      <c r="D21" s="7" t="s">
        <v>9</v>
      </c>
      <c r="E21" s="8" t="s">
        <v>141</v>
      </c>
      <c r="F21" s="8" t="s">
        <v>68</v>
      </c>
      <c r="G21" s="9">
        <v>750</v>
      </c>
    </row>
    <row r="22" spans="1:7" ht="51" outlineLevel="5">
      <c r="A22" s="10" t="s">
        <v>142</v>
      </c>
      <c r="B22" s="11" t="s">
        <v>228</v>
      </c>
      <c r="C22" s="10" t="s">
        <v>0</v>
      </c>
      <c r="D22" s="10" t="s">
        <v>9</v>
      </c>
      <c r="E22" s="11" t="s">
        <v>143</v>
      </c>
      <c r="F22" s="11"/>
      <c r="G22" s="4">
        <f>SUM(G23:G24)</f>
        <v>5121586.59</v>
      </c>
    </row>
    <row r="23" spans="1:7" ht="63.75" outlineLevel="7">
      <c r="A23" s="7" t="s">
        <v>61</v>
      </c>
      <c r="B23" s="8" t="s">
        <v>228</v>
      </c>
      <c r="C23" s="7" t="s">
        <v>0</v>
      </c>
      <c r="D23" s="7" t="s">
        <v>9</v>
      </c>
      <c r="E23" s="8" t="s">
        <v>143</v>
      </c>
      <c r="F23" s="8" t="s">
        <v>62</v>
      </c>
      <c r="G23" s="9">
        <f>5121586.59-G24</f>
        <v>4730987.8099999996</v>
      </c>
    </row>
    <row r="24" spans="1:7" ht="25.5" outlineLevel="7">
      <c r="A24" s="7" t="s">
        <v>63</v>
      </c>
      <c r="B24" s="8" t="s">
        <v>228</v>
      </c>
      <c r="C24" s="7" t="s">
        <v>0</v>
      </c>
      <c r="D24" s="7" t="s">
        <v>9</v>
      </c>
      <c r="E24" s="8" t="s">
        <v>143</v>
      </c>
      <c r="F24" s="8" t="s">
        <v>64</v>
      </c>
      <c r="G24" s="9">
        <v>390598.78</v>
      </c>
    </row>
    <row r="25" spans="1:7" ht="25.5" outlineLevel="5">
      <c r="A25" s="10" t="s">
        <v>220</v>
      </c>
      <c r="B25" s="11" t="s">
        <v>228</v>
      </c>
      <c r="C25" s="10" t="s">
        <v>0</v>
      </c>
      <c r="D25" s="10" t="s">
        <v>9</v>
      </c>
      <c r="E25" s="11" t="s">
        <v>221</v>
      </c>
      <c r="F25" s="11"/>
      <c r="G25" s="4">
        <f>G26+G29</f>
        <v>2705844</v>
      </c>
    </row>
    <row r="26" spans="1:7" ht="38.25" outlineLevel="7">
      <c r="A26" s="10" t="s">
        <v>222</v>
      </c>
      <c r="B26" s="11" t="s">
        <v>228</v>
      </c>
      <c r="C26" s="10" t="s">
        <v>0</v>
      </c>
      <c r="D26" s="10" t="s">
        <v>9</v>
      </c>
      <c r="E26" s="11" t="s">
        <v>223</v>
      </c>
      <c r="F26" s="11"/>
      <c r="G26" s="4">
        <f>SUM(G27:G28)</f>
        <v>2249900</v>
      </c>
    </row>
    <row r="27" spans="1:7" ht="63.75">
      <c r="A27" s="7" t="s">
        <v>61</v>
      </c>
      <c r="B27" s="8" t="s">
        <v>228</v>
      </c>
      <c r="C27" s="7" t="s">
        <v>0</v>
      </c>
      <c r="D27" s="7" t="s">
        <v>9</v>
      </c>
      <c r="E27" s="8" t="s">
        <v>223</v>
      </c>
      <c r="F27" s="8" t="s">
        <v>62</v>
      </c>
      <c r="G27" s="9">
        <f>2249900-G28</f>
        <v>2242700</v>
      </c>
    </row>
    <row r="28" spans="1:7" ht="25.5" outlineLevel="1">
      <c r="A28" s="7" t="s">
        <v>63</v>
      </c>
      <c r="B28" s="8" t="s">
        <v>228</v>
      </c>
      <c r="C28" s="7" t="s">
        <v>0</v>
      </c>
      <c r="D28" s="7" t="s">
        <v>9</v>
      </c>
      <c r="E28" s="8" t="s">
        <v>223</v>
      </c>
      <c r="F28" s="8" t="s">
        <v>64</v>
      </c>
      <c r="G28" s="9">
        <v>7200</v>
      </c>
    </row>
    <row r="29" spans="1:7" ht="38.25" outlineLevel="4">
      <c r="A29" s="10" t="s">
        <v>224</v>
      </c>
      <c r="B29" s="11" t="s">
        <v>228</v>
      </c>
      <c r="C29" s="10" t="s">
        <v>0</v>
      </c>
      <c r="D29" s="10" t="s">
        <v>9</v>
      </c>
      <c r="E29" s="11" t="s">
        <v>225</v>
      </c>
      <c r="F29" s="11"/>
      <c r="G29" s="4">
        <f>G30</f>
        <v>455944</v>
      </c>
    </row>
    <row r="30" spans="1:7" ht="25.5" outlineLevel="5">
      <c r="A30" s="7" t="s">
        <v>63</v>
      </c>
      <c r="B30" s="8" t="s">
        <v>228</v>
      </c>
      <c r="C30" s="7" t="s">
        <v>0</v>
      </c>
      <c r="D30" s="7" t="s">
        <v>9</v>
      </c>
      <c r="E30" s="8" t="s">
        <v>225</v>
      </c>
      <c r="F30" s="8" t="s">
        <v>64</v>
      </c>
      <c r="G30" s="9">
        <v>455944</v>
      </c>
    </row>
    <row r="31" spans="1:7" outlineLevel="6">
      <c r="A31" s="10" t="s">
        <v>41</v>
      </c>
      <c r="B31" s="11" t="s">
        <v>228</v>
      </c>
      <c r="C31" s="10" t="s">
        <v>5</v>
      </c>
      <c r="D31" s="10"/>
      <c r="E31" s="11"/>
      <c r="F31" s="11"/>
      <c r="G31" s="4">
        <f t="shared" ref="G31:G35" si="0">G32</f>
        <v>1460589.33</v>
      </c>
    </row>
    <row r="32" spans="1:7" outlineLevel="7">
      <c r="A32" s="10" t="s">
        <v>229</v>
      </c>
      <c r="B32" s="11" t="s">
        <v>228</v>
      </c>
      <c r="C32" s="10" t="s">
        <v>5</v>
      </c>
      <c r="D32" s="10" t="s">
        <v>21</v>
      </c>
      <c r="E32" s="11"/>
      <c r="F32" s="11"/>
      <c r="G32" s="4">
        <f t="shared" si="0"/>
        <v>1460589.33</v>
      </c>
    </row>
    <row r="33" spans="1:11" ht="38.25">
      <c r="A33" s="10" t="s">
        <v>285</v>
      </c>
      <c r="B33" s="11" t="s">
        <v>228</v>
      </c>
      <c r="C33" s="10" t="s">
        <v>5</v>
      </c>
      <c r="D33" s="10" t="s">
        <v>21</v>
      </c>
      <c r="E33" s="11" t="s">
        <v>131</v>
      </c>
      <c r="F33" s="11"/>
      <c r="G33" s="4">
        <f t="shared" si="0"/>
        <v>1460589.33</v>
      </c>
    </row>
    <row r="34" spans="1:11" ht="38.25" outlineLevel="1">
      <c r="A34" s="10" t="s">
        <v>138</v>
      </c>
      <c r="B34" s="11" t="s">
        <v>228</v>
      </c>
      <c r="C34" s="10" t="s">
        <v>5</v>
      </c>
      <c r="D34" s="10" t="s">
        <v>21</v>
      </c>
      <c r="E34" s="11" t="s">
        <v>139</v>
      </c>
      <c r="F34" s="11"/>
      <c r="G34" s="4">
        <f t="shared" si="0"/>
        <v>1460589.33</v>
      </c>
    </row>
    <row r="35" spans="1:11" ht="25.5" outlineLevel="4">
      <c r="A35" s="10" t="s">
        <v>140</v>
      </c>
      <c r="B35" s="11" t="s">
        <v>228</v>
      </c>
      <c r="C35" s="10" t="s">
        <v>5</v>
      </c>
      <c r="D35" s="10" t="s">
        <v>21</v>
      </c>
      <c r="E35" s="11" t="s">
        <v>141</v>
      </c>
      <c r="F35" s="11"/>
      <c r="G35" s="4">
        <f t="shared" si="0"/>
        <v>1460589.33</v>
      </c>
    </row>
    <row r="36" spans="1:11" ht="25.5" outlineLevel="5">
      <c r="A36" s="7" t="s">
        <v>63</v>
      </c>
      <c r="B36" s="8" t="s">
        <v>228</v>
      </c>
      <c r="C36" s="7" t="s">
        <v>5</v>
      </c>
      <c r="D36" s="7" t="s">
        <v>21</v>
      </c>
      <c r="E36" s="8" t="s">
        <v>141</v>
      </c>
      <c r="F36" s="8" t="s">
        <v>64</v>
      </c>
      <c r="G36" s="9">
        <v>1460589.33</v>
      </c>
    </row>
    <row r="37" spans="1:11" ht="38.25" outlineLevel="6">
      <c r="A37" s="10" t="s">
        <v>46</v>
      </c>
      <c r="B37" s="11" t="s">
        <v>228</v>
      </c>
      <c r="C37" s="10" t="s">
        <v>36</v>
      </c>
      <c r="D37" s="10"/>
      <c r="E37" s="11"/>
      <c r="F37" s="11"/>
      <c r="G37" s="4">
        <f>G38+G46</f>
        <v>28636100</v>
      </c>
    </row>
    <row r="38" spans="1:11" ht="38.25">
      <c r="A38" s="10" t="s">
        <v>37</v>
      </c>
      <c r="B38" s="11" t="s">
        <v>228</v>
      </c>
      <c r="C38" s="10" t="s">
        <v>36</v>
      </c>
      <c r="D38" s="10" t="s">
        <v>0</v>
      </c>
      <c r="E38" s="11"/>
      <c r="F38" s="11"/>
      <c r="G38" s="4">
        <f>G39</f>
        <v>15307100</v>
      </c>
    </row>
    <row r="39" spans="1:11" ht="38.25">
      <c r="A39" s="10" t="s">
        <v>285</v>
      </c>
      <c r="B39" s="11" t="s">
        <v>228</v>
      </c>
      <c r="C39" s="10" t="s">
        <v>36</v>
      </c>
      <c r="D39" s="10" t="s">
        <v>0</v>
      </c>
      <c r="E39" s="11" t="s">
        <v>131</v>
      </c>
      <c r="F39" s="11"/>
      <c r="G39" s="4">
        <f>G40</f>
        <v>15307100</v>
      </c>
    </row>
    <row r="40" spans="1:11" ht="38.25">
      <c r="A40" s="10" t="s">
        <v>132</v>
      </c>
      <c r="B40" s="11" t="s">
        <v>228</v>
      </c>
      <c r="C40" s="10" t="s">
        <v>36</v>
      </c>
      <c r="D40" s="10" t="s">
        <v>0</v>
      </c>
      <c r="E40" s="11" t="s">
        <v>133</v>
      </c>
      <c r="F40" s="11"/>
      <c r="G40" s="4">
        <f>G41</f>
        <v>15307100</v>
      </c>
    </row>
    <row r="41" spans="1:11" ht="38.25">
      <c r="A41" s="10" t="s">
        <v>134</v>
      </c>
      <c r="B41" s="11" t="s">
        <v>228</v>
      </c>
      <c r="C41" s="10" t="s">
        <v>36</v>
      </c>
      <c r="D41" s="10" t="s">
        <v>0</v>
      </c>
      <c r="E41" s="11" t="s">
        <v>135</v>
      </c>
      <c r="F41" s="11"/>
      <c r="G41" s="4">
        <f>G42+G44</f>
        <v>15307100</v>
      </c>
    </row>
    <row r="42" spans="1:11" ht="38.25">
      <c r="A42" s="10" t="s">
        <v>134</v>
      </c>
      <c r="B42" s="11" t="s">
        <v>228</v>
      </c>
      <c r="C42" s="10" t="s">
        <v>36</v>
      </c>
      <c r="D42" s="10" t="s">
        <v>0</v>
      </c>
      <c r="E42" s="11" t="s">
        <v>135</v>
      </c>
      <c r="F42" s="11"/>
      <c r="G42" s="4">
        <f>G43</f>
        <v>14440000</v>
      </c>
    </row>
    <row r="43" spans="1:11">
      <c r="A43" s="7" t="s">
        <v>136</v>
      </c>
      <c r="B43" s="8" t="s">
        <v>228</v>
      </c>
      <c r="C43" s="7" t="s">
        <v>36</v>
      </c>
      <c r="D43" s="7" t="s">
        <v>0</v>
      </c>
      <c r="E43" s="8" t="s">
        <v>135</v>
      </c>
      <c r="F43" s="8" t="s">
        <v>137</v>
      </c>
      <c r="G43" s="9">
        <v>14440000</v>
      </c>
    </row>
    <row r="44" spans="1:11" ht="76.5">
      <c r="A44" s="10" t="s">
        <v>239</v>
      </c>
      <c r="B44" s="36" t="s">
        <v>228</v>
      </c>
      <c r="C44" s="10" t="s">
        <v>36</v>
      </c>
      <c r="D44" s="10" t="s">
        <v>0</v>
      </c>
      <c r="E44" s="11" t="s">
        <v>238</v>
      </c>
      <c r="F44" s="8"/>
      <c r="G44" s="4">
        <f>G45</f>
        <v>867100</v>
      </c>
    </row>
    <row r="45" spans="1:11">
      <c r="A45" s="7" t="s">
        <v>136</v>
      </c>
      <c r="B45" s="36" t="s">
        <v>228</v>
      </c>
      <c r="C45" s="7" t="s">
        <v>36</v>
      </c>
      <c r="D45" s="7" t="s">
        <v>0</v>
      </c>
      <c r="E45" s="8" t="s">
        <v>238</v>
      </c>
      <c r="F45" s="8" t="s">
        <v>137</v>
      </c>
      <c r="G45" s="9">
        <v>867100</v>
      </c>
    </row>
    <row r="46" spans="1:11" ht="25.5">
      <c r="A46" s="10" t="s">
        <v>237</v>
      </c>
      <c r="B46" s="36" t="s">
        <v>228</v>
      </c>
      <c r="C46" s="10" t="s">
        <v>36</v>
      </c>
      <c r="D46" s="10" t="s">
        <v>3</v>
      </c>
      <c r="E46" s="8"/>
      <c r="F46" s="8"/>
      <c r="G46" s="4">
        <f t="shared" ref="G46:G47" si="1">G47</f>
        <v>13329000</v>
      </c>
    </row>
    <row r="47" spans="1:11" ht="38.25">
      <c r="A47" s="10" t="s">
        <v>130</v>
      </c>
      <c r="B47" s="37" t="s">
        <v>228</v>
      </c>
      <c r="C47" s="10" t="s">
        <v>36</v>
      </c>
      <c r="D47" s="10" t="s">
        <v>3</v>
      </c>
      <c r="E47" s="11" t="s">
        <v>131</v>
      </c>
      <c r="F47" s="11"/>
      <c r="G47" s="4">
        <f t="shared" si="1"/>
        <v>13329000</v>
      </c>
    </row>
    <row r="48" spans="1:11" ht="38.25">
      <c r="A48" s="10" t="s">
        <v>132</v>
      </c>
      <c r="B48" s="37" t="s">
        <v>228</v>
      </c>
      <c r="C48" s="10" t="s">
        <v>36</v>
      </c>
      <c r="D48" s="10" t="s">
        <v>3</v>
      </c>
      <c r="E48" s="11" t="s">
        <v>133</v>
      </c>
      <c r="F48" s="11"/>
      <c r="G48" s="4">
        <f>G49</f>
        <v>13329000</v>
      </c>
      <c r="J48" s="6"/>
      <c r="K48" s="6"/>
    </row>
    <row r="49" spans="1:11" ht="38.25">
      <c r="A49" s="10" t="s">
        <v>134</v>
      </c>
      <c r="B49" s="37" t="s">
        <v>228</v>
      </c>
      <c r="C49" s="10" t="s">
        <v>36</v>
      </c>
      <c r="D49" s="10" t="s">
        <v>3</v>
      </c>
      <c r="E49" s="11" t="s">
        <v>135</v>
      </c>
      <c r="F49" s="11"/>
      <c r="G49" s="4">
        <f>G50</f>
        <v>13329000</v>
      </c>
    </row>
    <row r="50" spans="1:11">
      <c r="A50" s="7" t="s">
        <v>136</v>
      </c>
      <c r="B50" s="36" t="s">
        <v>228</v>
      </c>
      <c r="C50" s="7" t="s">
        <v>36</v>
      </c>
      <c r="D50" s="7" t="s">
        <v>3</v>
      </c>
      <c r="E50" s="8" t="s">
        <v>135</v>
      </c>
      <c r="F50" s="8" t="s">
        <v>137</v>
      </c>
      <c r="G50" s="9">
        <v>13329000</v>
      </c>
    </row>
    <row r="51" spans="1:11" ht="25.5">
      <c r="A51" s="10" t="s">
        <v>230</v>
      </c>
      <c r="B51" s="11" t="s">
        <v>231</v>
      </c>
      <c r="C51" s="21"/>
      <c r="D51" s="21"/>
      <c r="E51" s="22"/>
      <c r="F51" s="22"/>
      <c r="G51" s="4">
        <f>G52+G107+G116+G158+G174+G185+G152</f>
        <v>275843705.77999997</v>
      </c>
    </row>
    <row r="52" spans="1:11">
      <c r="A52" s="10" t="s">
        <v>39</v>
      </c>
      <c r="B52" s="11" t="s">
        <v>231</v>
      </c>
      <c r="C52" s="10" t="s">
        <v>0</v>
      </c>
      <c r="D52" s="10"/>
      <c r="E52" s="11"/>
      <c r="F52" s="11"/>
      <c r="G52" s="4">
        <f>G53+G57+G61+G72+G78+G83</f>
        <v>92014533.780000001</v>
      </c>
      <c r="I52" s="6"/>
    </row>
    <row r="53" spans="1:11" ht="38.25">
      <c r="A53" s="10" t="s">
        <v>2</v>
      </c>
      <c r="B53" s="11" t="s">
        <v>231</v>
      </c>
      <c r="C53" s="10" t="s">
        <v>0</v>
      </c>
      <c r="D53" s="10" t="s">
        <v>1</v>
      </c>
      <c r="E53" s="11"/>
      <c r="F53" s="11"/>
      <c r="G53" s="4">
        <f>G54</f>
        <v>3759300</v>
      </c>
    </row>
    <row r="54" spans="1:11" ht="25.5">
      <c r="A54" s="10" t="s">
        <v>216</v>
      </c>
      <c r="B54" s="11" t="s">
        <v>231</v>
      </c>
      <c r="C54" s="10" t="s">
        <v>0</v>
      </c>
      <c r="D54" s="10" t="s">
        <v>1</v>
      </c>
      <c r="E54" s="11" t="s">
        <v>217</v>
      </c>
      <c r="F54" s="11"/>
      <c r="G54" s="4">
        <f>SUM(G55:G56)</f>
        <v>3759300</v>
      </c>
    </row>
    <row r="55" spans="1:11" ht="63.75">
      <c r="A55" s="7" t="s">
        <v>61</v>
      </c>
      <c r="B55" s="8" t="s">
        <v>231</v>
      </c>
      <c r="C55" s="7" t="s">
        <v>0</v>
      </c>
      <c r="D55" s="7" t="s">
        <v>1</v>
      </c>
      <c r="E55" s="8" t="s">
        <v>217</v>
      </c>
      <c r="F55" s="8" t="s">
        <v>62</v>
      </c>
      <c r="G55" s="9">
        <f>2496300+1249000</f>
        <v>3745300</v>
      </c>
      <c r="I55" s="14"/>
      <c r="J55" s="14"/>
      <c r="K55" s="14"/>
    </row>
    <row r="56" spans="1:11" ht="25.5">
      <c r="A56" s="7" t="s">
        <v>63</v>
      </c>
      <c r="B56" s="8" t="s">
        <v>231</v>
      </c>
      <c r="C56" s="7" t="s">
        <v>0</v>
      </c>
      <c r="D56" s="7" t="s">
        <v>1</v>
      </c>
      <c r="E56" s="8" t="s">
        <v>217</v>
      </c>
      <c r="F56" s="8" t="s">
        <v>64</v>
      </c>
      <c r="G56" s="9">
        <v>14000</v>
      </c>
      <c r="I56" s="6"/>
      <c r="J56" s="6"/>
      <c r="K56" s="6"/>
    </row>
    <row r="57" spans="1:11" ht="51">
      <c r="A57" s="10" t="s">
        <v>4</v>
      </c>
      <c r="B57" s="11" t="s">
        <v>231</v>
      </c>
      <c r="C57" s="10" t="s">
        <v>0</v>
      </c>
      <c r="D57" s="10" t="s">
        <v>3</v>
      </c>
      <c r="E57" s="11"/>
      <c r="F57" s="11"/>
      <c r="G57" s="4">
        <f>G58</f>
        <v>2834250</v>
      </c>
      <c r="I57" s="14"/>
      <c r="J57" s="14"/>
      <c r="K57" s="14"/>
    </row>
    <row r="58" spans="1:11" ht="25.5">
      <c r="A58" s="10" t="s">
        <v>218</v>
      </c>
      <c r="B58" s="11" t="s">
        <v>231</v>
      </c>
      <c r="C58" s="10" t="s">
        <v>0</v>
      </c>
      <c r="D58" s="10" t="s">
        <v>3</v>
      </c>
      <c r="E58" s="11" t="s">
        <v>219</v>
      </c>
      <c r="F58" s="11"/>
      <c r="G58" s="4">
        <f>SUM(G59:G60)</f>
        <v>2834250</v>
      </c>
    </row>
    <row r="59" spans="1:11" ht="63.75">
      <c r="A59" s="7" t="s">
        <v>61</v>
      </c>
      <c r="B59" s="8" t="s">
        <v>231</v>
      </c>
      <c r="C59" s="7" t="s">
        <v>0</v>
      </c>
      <c r="D59" s="7" t="s">
        <v>3</v>
      </c>
      <c r="E59" s="8" t="s">
        <v>219</v>
      </c>
      <c r="F59" s="8" t="s">
        <v>62</v>
      </c>
      <c r="G59" s="9">
        <f>1951750+878000</f>
        <v>2829750</v>
      </c>
    </row>
    <row r="60" spans="1:11" ht="25.5">
      <c r="A60" s="7" t="s">
        <v>63</v>
      </c>
      <c r="B60" s="8" t="s">
        <v>231</v>
      </c>
      <c r="C60" s="7" t="s">
        <v>0</v>
      </c>
      <c r="D60" s="7" t="s">
        <v>3</v>
      </c>
      <c r="E60" s="8" t="s">
        <v>219</v>
      </c>
      <c r="F60" s="8" t="s">
        <v>64</v>
      </c>
      <c r="G60" s="9">
        <v>4500</v>
      </c>
    </row>
    <row r="61" spans="1:11" ht="51">
      <c r="A61" s="10" t="s">
        <v>6</v>
      </c>
      <c r="B61" s="11" t="s">
        <v>231</v>
      </c>
      <c r="C61" s="10" t="s">
        <v>0</v>
      </c>
      <c r="D61" s="10" t="s">
        <v>5</v>
      </c>
      <c r="E61" s="11"/>
      <c r="F61" s="11"/>
      <c r="G61" s="4">
        <f t="shared" ref="G61:G62" si="2">G62</f>
        <v>80975883.780000001</v>
      </c>
    </row>
    <row r="62" spans="1:11" ht="38.25">
      <c r="A62" s="10" t="s">
        <v>286</v>
      </c>
      <c r="B62" s="11" t="s">
        <v>231</v>
      </c>
      <c r="C62" s="10" t="s">
        <v>0</v>
      </c>
      <c r="D62" s="10" t="s">
        <v>5</v>
      </c>
      <c r="E62" s="11" t="s">
        <v>157</v>
      </c>
      <c r="F62" s="11"/>
      <c r="G62" s="4">
        <f t="shared" si="2"/>
        <v>80975883.780000001</v>
      </c>
    </row>
    <row r="63" spans="1:11" ht="51">
      <c r="A63" s="10" t="s">
        <v>158</v>
      </c>
      <c r="B63" s="11" t="s">
        <v>231</v>
      </c>
      <c r="C63" s="10" t="s">
        <v>0</v>
      </c>
      <c r="D63" s="10" t="s">
        <v>5</v>
      </c>
      <c r="E63" s="11" t="s">
        <v>159</v>
      </c>
      <c r="F63" s="11"/>
      <c r="G63" s="4">
        <f>G64+G68+G70</f>
        <v>80975883.780000001</v>
      </c>
    </row>
    <row r="64" spans="1:11" ht="25.5">
      <c r="A64" s="10" t="s">
        <v>165</v>
      </c>
      <c r="B64" s="11" t="s">
        <v>231</v>
      </c>
      <c r="C64" s="10" t="s">
        <v>0</v>
      </c>
      <c r="D64" s="10" t="s">
        <v>5</v>
      </c>
      <c r="E64" s="11" t="s">
        <v>164</v>
      </c>
      <c r="F64" s="11"/>
      <c r="G64" s="4">
        <f>SUM(G65:G67)</f>
        <v>76377834.099999994</v>
      </c>
    </row>
    <row r="65" spans="1:7" ht="63.75">
      <c r="A65" s="7" t="s">
        <v>61</v>
      </c>
      <c r="B65" s="8" t="s">
        <v>231</v>
      </c>
      <c r="C65" s="7" t="s">
        <v>0</v>
      </c>
      <c r="D65" s="7" t="s">
        <v>5</v>
      </c>
      <c r="E65" s="8" t="s">
        <v>164</v>
      </c>
      <c r="F65" s="8" t="s">
        <v>62</v>
      </c>
      <c r="G65" s="9">
        <f>41439900+21026134.1+6000000</f>
        <v>68466034.099999994</v>
      </c>
    </row>
    <row r="66" spans="1:7" ht="25.5">
      <c r="A66" s="7" t="s">
        <v>63</v>
      </c>
      <c r="B66" s="8" t="s">
        <v>231</v>
      </c>
      <c r="C66" s="7" t="s">
        <v>0</v>
      </c>
      <c r="D66" s="7" t="s">
        <v>5</v>
      </c>
      <c r="E66" s="8" t="s">
        <v>164</v>
      </c>
      <c r="F66" s="8" t="s">
        <v>64</v>
      </c>
      <c r="G66" s="9">
        <v>7753900</v>
      </c>
    </row>
    <row r="67" spans="1:7">
      <c r="A67" s="7" t="s">
        <v>67</v>
      </c>
      <c r="B67" s="8" t="s">
        <v>231</v>
      </c>
      <c r="C67" s="7" t="s">
        <v>0</v>
      </c>
      <c r="D67" s="7" t="s">
        <v>5</v>
      </c>
      <c r="E67" s="8" t="s">
        <v>164</v>
      </c>
      <c r="F67" s="8" t="s">
        <v>68</v>
      </c>
      <c r="G67" s="9">
        <v>157900</v>
      </c>
    </row>
    <row r="68" spans="1:7" ht="63.75">
      <c r="A68" s="10" t="s">
        <v>173</v>
      </c>
      <c r="B68" s="11" t="s">
        <v>231</v>
      </c>
      <c r="C68" s="10" t="s">
        <v>0</v>
      </c>
      <c r="D68" s="10" t="s">
        <v>5</v>
      </c>
      <c r="E68" s="11" t="s">
        <v>166</v>
      </c>
      <c r="F68" s="11"/>
      <c r="G68" s="4">
        <f>G69</f>
        <v>647397.78</v>
      </c>
    </row>
    <row r="69" spans="1:7" ht="63.75">
      <c r="A69" s="7" t="s">
        <v>61</v>
      </c>
      <c r="B69" s="8" t="s">
        <v>231</v>
      </c>
      <c r="C69" s="7" t="s">
        <v>0</v>
      </c>
      <c r="D69" s="7" t="s">
        <v>5</v>
      </c>
      <c r="E69" s="8" t="s">
        <v>166</v>
      </c>
      <c r="F69" s="8" t="s">
        <v>62</v>
      </c>
      <c r="G69" s="9">
        <v>647397.78</v>
      </c>
    </row>
    <row r="70" spans="1:7" ht="63.75">
      <c r="A70" s="10" t="s">
        <v>303</v>
      </c>
      <c r="B70" s="11" t="s">
        <v>231</v>
      </c>
      <c r="C70" s="10" t="s">
        <v>0</v>
      </c>
      <c r="D70" s="10" t="s">
        <v>5</v>
      </c>
      <c r="E70" s="11" t="s">
        <v>246</v>
      </c>
      <c r="F70" s="11"/>
      <c r="G70" s="4">
        <f>G71</f>
        <v>3950651.9</v>
      </c>
    </row>
    <row r="71" spans="1:7" ht="25.5">
      <c r="A71" s="7" t="s">
        <v>63</v>
      </c>
      <c r="B71" s="27" t="s">
        <v>231</v>
      </c>
      <c r="C71" s="7" t="s">
        <v>0</v>
      </c>
      <c r="D71" s="7" t="s">
        <v>5</v>
      </c>
      <c r="E71" s="8" t="s">
        <v>246</v>
      </c>
      <c r="F71" s="8" t="s">
        <v>64</v>
      </c>
      <c r="G71" s="9">
        <v>3950651.9</v>
      </c>
    </row>
    <row r="72" spans="1:7">
      <c r="A72" s="10" t="s">
        <v>8</v>
      </c>
      <c r="B72" s="11" t="s">
        <v>231</v>
      </c>
      <c r="C72" s="10" t="s">
        <v>0</v>
      </c>
      <c r="D72" s="10" t="s">
        <v>7</v>
      </c>
      <c r="E72" s="11"/>
      <c r="F72" s="11"/>
      <c r="G72" s="4">
        <f>G73</f>
        <v>2300</v>
      </c>
    </row>
    <row r="73" spans="1:7" ht="38.25">
      <c r="A73" s="10" t="s">
        <v>286</v>
      </c>
      <c r="B73" s="11" t="s">
        <v>231</v>
      </c>
      <c r="C73" s="10" t="s">
        <v>0</v>
      </c>
      <c r="D73" s="10" t="s">
        <v>7</v>
      </c>
      <c r="E73" s="11" t="s">
        <v>157</v>
      </c>
      <c r="F73" s="11"/>
      <c r="G73" s="4">
        <f>G74</f>
        <v>2300</v>
      </c>
    </row>
    <row r="74" spans="1:7" ht="51">
      <c r="A74" s="10" t="s">
        <v>158</v>
      </c>
      <c r="B74" s="11" t="s">
        <v>231</v>
      </c>
      <c r="C74" s="10" t="s">
        <v>0</v>
      </c>
      <c r="D74" s="10" t="s">
        <v>7</v>
      </c>
      <c r="E74" s="11" t="s">
        <v>159</v>
      </c>
      <c r="F74" s="11"/>
      <c r="G74" s="4">
        <f t="shared" ref="G74:G75" si="3">G75</f>
        <v>2300</v>
      </c>
    </row>
    <row r="75" spans="1:7" ht="25.5">
      <c r="A75" s="10" t="s">
        <v>165</v>
      </c>
      <c r="B75" s="11" t="s">
        <v>231</v>
      </c>
      <c r="C75" s="10" t="s">
        <v>0</v>
      </c>
      <c r="D75" s="10" t="s">
        <v>7</v>
      </c>
      <c r="E75" s="11" t="s">
        <v>164</v>
      </c>
      <c r="F75" s="11"/>
      <c r="G75" s="4">
        <f t="shared" si="3"/>
        <v>2300</v>
      </c>
    </row>
    <row r="76" spans="1:7" ht="51">
      <c r="A76" s="10" t="s">
        <v>167</v>
      </c>
      <c r="B76" s="11" t="s">
        <v>231</v>
      </c>
      <c r="C76" s="10" t="s">
        <v>0</v>
      </c>
      <c r="D76" s="10" t="s">
        <v>7</v>
      </c>
      <c r="E76" s="11" t="s">
        <v>240</v>
      </c>
      <c r="F76" s="11"/>
      <c r="G76" s="4">
        <f>G77</f>
        <v>2300</v>
      </c>
    </row>
    <row r="77" spans="1:7" ht="25.5">
      <c r="A77" s="7" t="s">
        <v>63</v>
      </c>
      <c r="B77" s="8" t="s">
        <v>231</v>
      </c>
      <c r="C77" s="7" t="s">
        <v>0</v>
      </c>
      <c r="D77" s="7" t="s">
        <v>7</v>
      </c>
      <c r="E77" s="8" t="s">
        <v>240</v>
      </c>
      <c r="F77" s="8" t="s">
        <v>64</v>
      </c>
      <c r="G77" s="9">
        <v>2300</v>
      </c>
    </row>
    <row r="78" spans="1:7">
      <c r="A78" s="10" t="s">
        <v>12</v>
      </c>
      <c r="B78" s="11" t="s">
        <v>231</v>
      </c>
      <c r="C78" s="10" t="s">
        <v>0</v>
      </c>
      <c r="D78" s="10" t="s">
        <v>11</v>
      </c>
      <c r="E78" s="11"/>
      <c r="F78" s="11"/>
      <c r="G78" s="4">
        <f t="shared" ref="G78:G80" si="4">G79</f>
        <v>200000</v>
      </c>
    </row>
    <row r="79" spans="1:7" ht="25.5">
      <c r="A79" s="10" t="s">
        <v>144</v>
      </c>
      <c r="B79" s="11" t="s">
        <v>231</v>
      </c>
      <c r="C79" s="10" t="s">
        <v>0</v>
      </c>
      <c r="D79" s="10" t="s">
        <v>11</v>
      </c>
      <c r="E79" s="11" t="s">
        <v>145</v>
      </c>
      <c r="F79" s="11"/>
      <c r="G79" s="4">
        <f t="shared" si="4"/>
        <v>200000</v>
      </c>
    </row>
    <row r="80" spans="1:7" ht="25.5">
      <c r="A80" s="10" t="s">
        <v>152</v>
      </c>
      <c r="B80" s="11" t="s">
        <v>231</v>
      </c>
      <c r="C80" s="10" t="s">
        <v>0</v>
      </c>
      <c r="D80" s="10" t="s">
        <v>11</v>
      </c>
      <c r="E80" s="11" t="s">
        <v>153</v>
      </c>
      <c r="F80" s="11"/>
      <c r="G80" s="4">
        <f t="shared" si="4"/>
        <v>200000</v>
      </c>
    </row>
    <row r="81" spans="1:7" ht="38.25">
      <c r="A81" s="10" t="s">
        <v>154</v>
      </c>
      <c r="B81" s="11" t="s">
        <v>231</v>
      </c>
      <c r="C81" s="10" t="s">
        <v>0</v>
      </c>
      <c r="D81" s="10" t="s">
        <v>11</v>
      </c>
      <c r="E81" s="11" t="s">
        <v>155</v>
      </c>
      <c r="F81" s="11"/>
      <c r="G81" s="4">
        <f>G82</f>
        <v>200000</v>
      </c>
    </row>
    <row r="82" spans="1:7">
      <c r="A82" s="7" t="s">
        <v>67</v>
      </c>
      <c r="B82" s="8" t="s">
        <v>231</v>
      </c>
      <c r="C82" s="7" t="s">
        <v>0</v>
      </c>
      <c r="D82" s="7" t="s">
        <v>11</v>
      </c>
      <c r="E82" s="8" t="s">
        <v>155</v>
      </c>
      <c r="F82" s="8" t="s">
        <v>68</v>
      </c>
      <c r="G82" s="9">
        <v>200000</v>
      </c>
    </row>
    <row r="83" spans="1:7">
      <c r="A83" s="10" t="s">
        <v>14</v>
      </c>
      <c r="B83" s="11" t="s">
        <v>231</v>
      </c>
      <c r="C83" s="10" t="s">
        <v>0</v>
      </c>
      <c r="D83" s="10" t="s">
        <v>13</v>
      </c>
      <c r="E83" s="11"/>
      <c r="F83" s="11"/>
      <c r="G83" s="4">
        <f>G84</f>
        <v>4242800</v>
      </c>
    </row>
    <row r="84" spans="1:7" ht="38.25">
      <c r="A84" s="10" t="s">
        <v>286</v>
      </c>
      <c r="B84" s="11" t="s">
        <v>231</v>
      </c>
      <c r="C84" s="10" t="s">
        <v>0</v>
      </c>
      <c r="D84" s="10" t="s">
        <v>13</v>
      </c>
      <c r="E84" s="11" t="s">
        <v>157</v>
      </c>
      <c r="F84" s="11"/>
      <c r="G84" s="4">
        <f>G85+G98</f>
        <v>4242800</v>
      </c>
    </row>
    <row r="85" spans="1:7" ht="51">
      <c r="A85" s="10" t="s">
        <v>158</v>
      </c>
      <c r="B85" s="11" t="s">
        <v>231</v>
      </c>
      <c r="C85" s="10" t="s">
        <v>0</v>
      </c>
      <c r="D85" s="10" t="s">
        <v>13</v>
      </c>
      <c r="E85" s="11" t="s">
        <v>159</v>
      </c>
      <c r="F85" s="11"/>
      <c r="G85" s="4">
        <f>G86</f>
        <v>3676700</v>
      </c>
    </row>
    <row r="86" spans="1:7" ht="25.5">
      <c r="A86" s="10" t="s">
        <v>165</v>
      </c>
      <c r="B86" s="11" t="s">
        <v>231</v>
      </c>
      <c r="C86" s="10" t="s">
        <v>0</v>
      </c>
      <c r="D86" s="10" t="s">
        <v>13</v>
      </c>
      <c r="E86" s="11" t="s">
        <v>164</v>
      </c>
      <c r="F86" s="11"/>
      <c r="G86" s="4">
        <f>G87+G90+G93+G96</f>
        <v>3676700</v>
      </c>
    </row>
    <row r="87" spans="1:7" ht="63.75">
      <c r="A87" s="10" t="s">
        <v>169</v>
      </c>
      <c r="B87" s="11" t="s">
        <v>231</v>
      </c>
      <c r="C87" s="10" t="s">
        <v>0</v>
      </c>
      <c r="D87" s="10" t="s">
        <v>13</v>
      </c>
      <c r="E87" s="11" t="s">
        <v>241</v>
      </c>
      <c r="F87" s="11"/>
      <c r="G87" s="4">
        <f>SUM(G88:G89)</f>
        <v>1045000</v>
      </c>
    </row>
    <row r="88" spans="1:7" ht="63.75">
      <c r="A88" s="7" t="s">
        <v>61</v>
      </c>
      <c r="B88" s="8" t="s">
        <v>231</v>
      </c>
      <c r="C88" s="7" t="s">
        <v>0</v>
      </c>
      <c r="D88" s="7" t="s">
        <v>13</v>
      </c>
      <c r="E88" s="8" t="s">
        <v>241</v>
      </c>
      <c r="F88" s="8" t="s">
        <v>62</v>
      </c>
      <c r="G88" s="9">
        <v>959000</v>
      </c>
    </row>
    <row r="89" spans="1:7" ht="25.5">
      <c r="A89" s="7" t="s">
        <v>63</v>
      </c>
      <c r="B89" s="8" t="s">
        <v>231</v>
      </c>
      <c r="C89" s="7" t="s">
        <v>0</v>
      </c>
      <c r="D89" s="7" t="s">
        <v>13</v>
      </c>
      <c r="E89" s="8" t="s">
        <v>241</v>
      </c>
      <c r="F89" s="8" t="s">
        <v>64</v>
      </c>
      <c r="G89" s="9">
        <v>86000</v>
      </c>
    </row>
    <row r="90" spans="1:7" ht="25.5">
      <c r="A90" s="10" t="s">
        <v>170</v>
      </c>
      <c r="B90" s="11" t="s">
        <v>231</v>
      </c>
      <c r="C90" s="10" t="s">
        <v>0</v>
      </c>
      <c r="D90" s="10" t="s">
        <v>13</v>
      </c>
      <c r="E90" s="11" t="s">
        <v>242</v>
      </c>
      <c r="F90" s="11"/>
      <c r="G90" s="4">
        <f>SUM(G91:G92)</f>
        <v>1283100</v>
      </c>
    </row>
    <row r="91" spans="1:7" ht="63.75">
      <c r="A91" s="7" t="s">
        <v>61</v>
      </c>
      <c r="B91" s="8" t="s">
        <v>231</v>
      </c>
      <c r="C91" s="7" t="s">
        <v>0</v>
      </c>
      <c r="D91" s="7" t="s">
        <v>13</v>
      </c>
      <c r="E91" s="8" t="s">
        <v>242</v>
      </c>
      <c r="F91" s="8" t="s">
        <v>62</v>
      </c>
      <c r="G91" s="9">
        <v>1194484</v>
      </c>
    </row>
    <row r="92" spans="1:7" ht="25.5">
      <c r="A92" s="7" t="s">
        <v>63</v>
      </c>
      <c r="B92" s="8" t="s">
        <v>231</v>
      </c>
      <c r="C92" s="7" t="s">
        <v>0</v>
      </c>
      <c r="D92" s="7" t="s">
        <v>13</v>
      </c>
      <c r="E92" s="8" t="s">
        <v>242</v>
      </c>
      <c r="F92" s="8" t="s">
        <v>64</v>
      </c>
      <c r="G92" s="9">
        <v>88616</v>
      </c>
    </row>
    <row r="93" spans="1:7" ht="51">
      <c r="A93" s="10" t="s">
        <v>171</v>
      </c>
      <c r="B93" s="11" t="s">
        <v>231</v>
      </c>
      <c r="C93" s="10" t="s">
        <v>0</v>
      </c>
      <c r="D93" s="10" t="s">
        <v>13</v>
      </c>
      <c r="E93" s="11" t="s">
        <v>243</v>
      </c>
      <c r="F93" s="11"/>
      <c r="G93" s="4">
        <f>SUM(G94:G95)</f>
        <v>1347900</v>
      </c>
    </row>
    <row r="94" spans="1:7" ht="63.75">
      <c r="A94" s="7" t="s">
        <v>61</v>
      </c>
      <c r="B94" s="8" t="s">
        <v>231</v>
      </c>
      <c r="C94" s="7" t="s">
        <v>0</v>
      </c>
      <c r="D94" s="7" t="s">
        <v>13</v>
      </c>
      <c r="E94" s="8" t="s">
        <v>243</v>
      </c>
      <c r="F94" s="8" t="s">
        <v>62</v>
      </c>
      <c r="G94" s="9">
        <v>1305580</v>
      </c>
    </row>
    <row r="95" spans="1:7" ht="25.5">
      <c r="A95" s="7" t="s">
        <v>63</v>
      </c>
      <c r="B95" s="8" t="s">
        <v>231</v>
      </c>
      <c r="C95" s="7" t="s">
        <v>0</v>
      </c>
      <c r="D95" s="7" t="s">
        <v>13</v>
      </c>
      <c r="E95" s="8" t="s">
        <v>243</v>
      </c>
      <c r="F95" s="8" t="s">
        <v>64</v>
      </c>
      <c r="G95" s="9">
        <v>42320</v>
      </c>
    </row>
    <row r="96" spans="1:7" ht="102">
      <c r="A96" s="18" t="s">
        <v>172</v>
      </c>
      <c r="B96" s="28" t="s">
        <v>231</v>
      </c>
      <c r="C96" s="10" t="s">
        <v>0</v>
      </c>
      <c r="D96" s="10" t="s">
        <v>13</v>
      </c>
      <c r="E96" s="11" t="s">
        <v>244</v>
      </c>
      <c r="F96" s="11"/>
      <c r="G96" s="4">
        <f t="shared" ref="G96" si="5">G97</f>
        <v>700</v>
      </c>
    </row>
    <row r="97" spans="1:7" ht="25.5">
      <c r="A97" s="7" t="s">
        <v>63</v>
      </c>
      <c r="B97" s="27" t="s">
        <v>231</v>
      </c>
      <c r="C97" s="7" t="s">
        <v>0</v>
      </c>
      <c r="D97" s="7" t="s">
        <v>13</v>
      </c>
      <c r="E97" s="8" t="s">
        <v>244</v>
      </c>
      <c r="F97" s="8" t="s">
        <v>64</v>
      </c>
      <c r="G97" s="9">
        <v>700</v>
      </c>
    </row>
    <row r="98" spans="1:7" ht="25.5">
      <c r="A98" s="10" t="s">
        <v>186</v>
      </c>
      <c r="B98" s="11" t="s">
        <v>231</v>
      </c>
      <c r="C98" s="10" t="s">
        <v>0</v>
      </c>
      <c r="D98" s="10" t="s">
        <v>13</v>
      </c>
      <c r="E98" s="11" t="s">
        <v>187</v>
      </c>
      <c r="F98" s="11"/>
      <c r="G98" s="4">
        <f>G99+G101+G105+G103</f>
        <v>566100</v>
      </c>
    </row>
    <row r="99" spans="1:7" ht="51">
      <c r="A99" s="10" t="s">
        <v>188</v>
      </c>
      <c r="B99" s="11" t="s">
        <v>231</v>
      </c>
      <c r="C99" s="10" t="s">
        <v>0</v>
      </c>
      <c r="D99" s="10" t="s">
        <v>13</v>
      </c>
      <c r="E99" s="11" t="s">
        <v>189</v>
      </c>
      <c r="F99" s="11"/>
      <c r="G99" s="4">
        <f t="shared" ref="G99" si="6">G100</f>
        <v>370000</v>
      </c>
    </row>
    <row r="100" spans="1:7" ht="25.5">
      <c r="A100" s="7" t="s">
        <v>63</v>
      </c>
      <c r="B100" s="8" t="s">
        <v>231</v>
      </c>
      <c r="C100" s="7" t="s">
        <v>0</v>
      </c>
      <c r="D100" s="7" t="s">
        <v>13</v>
      </c>
      <c r="E100" s="8" t="s">
        <v>189</v>
      </c>
      <c r="F100" s="8" t="s">
        <v>64</v>
      </c>
      <c r="G100" s="9">
        <v>370000</v>
      </c>
    </row>
    <row r="101" spans="1:7" ht="51">
      <c r="A101" s="10" t="s">
        <v>190</v>
      </c>
      <c r="B101" s="11" t="s">
        <v>231</v>
      </c>
      <c r="C101" s="10" t="s">
        <v>0</v>
      </c>
      <c r="D101" s="10" t="s">
        <v>13</v>
      </c>
      <c r="E101" s="11" t="s">
        <v>191</v>
      </c>
      <c r="F101" s="11"/>
      <c r="G101" s="4">
        <f t="shared" ref="G101" si="7">G102</f>
        <v>30000</v>
      </c>
    </row>
    <row r="102" spans="1:7" ht="63.75">
      <c r="A102" s="7" t="s">
        <v>61</v>
      </c>
      <c r="B102" s="8" t="s">
        <v>231</v>
      </c>
      <c r="C102" s="7" t="s">
        <v>0</v>
      </c>
      <c r="D102" s="7" t="s">
        <v>13</v>
      </c>
      <c r="E102" s="8" t="s">
        <v>191</v>
      </c>
      <c r="F102" s="8" t="s">
        <v>64</v>
      </c>
      <c r="G102" s="9">
        <v>30000</v>
      </c>
    </row>
    <row r="103" spans="1:7" ht="76.5">
      <c r="A103" s="10" t="s">
        <v>308</v>
      </c>
      <c r="B103" s="11" t="s">
        <v>231</v>
      </c>
      <c r="C103" s="10" t="s">
        <v>0</v>
      </c>
      <c r="D103" s="10" t="s">
        <v>13</v>
      </c>
      <c r="E103" s="11" t="s">
        <v>192</v>
      </c>
      <c r="F103" s="11"/>
      <c r="G103" s="4">
        <f>G104</f>
        <v>20000</v>
      </c>
    </row>
    <row r="104" spans="1:7" ht="25.5">
      <c r="A104" s="7" t="s">
        <v>63</v>
      </c>
      <c r="B104" s="8" t="s">
        <v>231</v>
      </c>
      <c r="C104" s="7" t="s">
        <v>0</v>
      </c>
      <c r="D104" s="7" t="s">
        <v>13</v>
      </c>
      <c r="E104" s="8" t="s">
        <v>192</v>
      </c>
      <c r="F104" s="8" t="s">
        <v>64</v>
      </c>
      <c r="G104" s="9">
        <v>20000</v>
      </c>
    </row>
    <row r="105" spans="1:7" ht="38.25">
      <c r="A105" s="10" t="s">
        <v>193</v>
      </c>
      <c r="B105" s="11" t="s">
        <v>231</v>
      </c>
      <c r="C105" s="10" t="s">
        <v>0</v>
      </c>
      <c r="D105" s="10" t="s">
        <v>13</v>
      </c>
      <c r="E105" s="11" t="s">
        <v>194</v>
      </c>
      <c r="F105" s="11"/>
      <c r="G105" s="4">
        <f>SUM(G106:G106)</f>
        <v>146100</v>
      </c>
    </row>
    <row r="106" spans="1:7" ht="25.5">
      <c r="A106" s="7" t="s">
        <v>63</v>
      </c>
      <c r="B106" s="8" t="s">
        <v>231</v>
      </c>
      <c r="C106" s="7" t="s">
        <v>0</v>
      </c>
      <c r="D106" s="7" t="s">
        <v>13</v>
      </c>
      <c r="E106" s="8" t="s">
        <v>194</v>
      </c>
      <c r="F106" s="8" t="s">
        <v>64</v>
      </c>
      <c r="G106" s="9">
        <v>146100</v>
      </c>
    </row>
    <row r="107" spans="1:7" ht="25.5">
      <c r="A107" s="20" t="s">
        <v>40</v>
      </c>
      <c r="B107" s="11" t="s">
        <v>231</v>
      </c>
      <c r="C107" s="10" t="s">
        <v>3</v>
      </c>
      <c r="D107" s="10"/>
      <c r="E107" s="11"/>
      <c r="F107" s="11"/>
      <c r="G107" s="4">
        <f>G108</f>
        <v>6503670</v>
      </c>
    </row>
    <row r="108" spans="1:7" ht="38.25">
      <c r="A108" s="10" t="s">
        <v>16</v>
      </c>
      <c r="B108" s="11" t="s">
        <v>231</v>
      </c>
      <c r="C108" s="10" t="s">
        <v>3</v>
      </c>
      <c r="D108" s="10" t="s">
        <v>15</v>
      </c>
      <c r="E108" s="11"/>
      <c r="F108" s="11"/>
      <c r="G108" s="4">
        <f>G109</f>
        <v>6503670</v>
      </c>
    </row>
    <row r="109" spans="1:7" ht="25.5">
      <c r="A109" s="10" t="s">
        <v>289</v>
      </c>
      <c r="B109" s="11" t="s">
        <v>231</v>
      </c>
      <c r="C109" s="10" t="s">
        <v>3</v>
      </c>
      <c r="D109" s="10" t="s">
        <v>15</v>
      </c>
      <c r="E109" s="11" t="s">
        <v>145</v>
      </c>
      <c r="F109" s="11"/>
      <c r="G109" s="4">
        <f>G110</f>
        <v>6503670</v>
      </c>
    </row>
    <row r="110" spans="1:7" ht="25.5">
      <c r="A110" s="10" t="s">
        <v>146</v>
      </c>
      <c r="B110" s="11" t="s">
        <v>231</v>
      </c>
      <c r="C110" s="10" t="s">
        <v>3</v>
      </c>
      <c r="D110" s="10" t="s">
        <v>15</v>
      </c>
      <c r="E110" s="11" t="s">
        <v>147</v>
      </c>
      <c r="F110" s="11"/>
      <c r="G110" s="4">
        <f>G111+G114</f>
        <v>6503670</v>
      </c>
    </row>
    <row r="111" spans="1:7" ht="38.25">
      <c r="A111" s="10" t="s">
        <v>148</v>
      </c>
      <c r="B111" s="11" t="s">
        <v>231</v>
      </c>
      <c r="C111" s="10" t="s">
        <v>3</v>
      </c>
      <c r="D111" s="10" t="s">
        <v>15</v>
      </c>
      <c r="E111" s="11" t="s">
        <v>149</v>
      </c>
      <c r="F111" s="11"/>
      <c r="G111" s="4">
        <f>SUM(G112:G113)</f>
        <v>6368670</v>
      </c>
    </row>
    <row r="112" spans="1:7" ht="63.75">
      <c r="A112" s="7" t="s">
        <v>61</v>
      </c>
      <c r="B112" s="8" t="s">
        <v>231</v>
      </c>
      <c r="C112" s="7" t="s">
        <v>3</v>
      </c>
      <c r="D112" s="7" t="s">
        <v>15</v>
      </c>
      <c r="E112" s="8" t="s">
        <v>149</v>
      </c>
      <c r="F112" s="8" t="s">
        <v>62</v>
      </c>
      <c r="G112" s="9">
        <f>4110670+2058000</f>
        <v>6168670</v>
      </c>
    </row>
    <row r="113" spans="1:7" ht="25.5">
      <c r="A113" s="7" t="s">
        <v>63</v>
      </c>
      <c r="B113" s="8" t="s">
        <v>231</v>
      </c>
      <c r="C113" s="7" t="s">
        <v>3</v>
      </c>
      <c r="D113" s="7" t="s">
        <v>15</v>
      </c>
      <c r="E113" s="8" t="s">
        <v>149</v>
      </c>
      <c r="F113" s="8" t="s">
        <v>64</v>
      </c>
      <c r="G113" s="9">
        <v>200000</v>
      </c>
    </row>
    <row r="114" spans="1:7" ht="38.25">
      <c r="A114" s="10" t="s">
        <v>150</v>
      </c>
      <c r="B114" s="11" t="s">
        <v>231</v>
      </c>
      <c r="C114" s="10" t="s">
        <v>3</v>
      </c>
      <c r="D114" s="10" t="s">
        <v>15</v>
      </c>
      <c r="E114" s="11" t="s">
        <v>151</v>
      </c>
      <c r="F114" s="11"/>
      <c r="G114" s="4">
        <f t="shared" ref="G114" si="8">G115</f>
        <v>135000</v>
      </c>
    </row>
    <row r="115" spans="1:7" ht="25.5">
      <c r="A115" s="7" t="s">
        <v>63</v>
      </c>
      <c r="B115" s="8" t="s">
        <v>231</v>
      </c>
      <c r="C115" s="7" t="s">
        <v>3</v>
      </c>
      <c r="D115" s="7" t="s">
        <v>15</v>
      </c>
      <c r="E115" s="8" t="s">
        <v>151</v>
      </c>
      <c r="F115" s="8" t="s">
        <v>64</v>
      </c>
      <c r="G115" s="9">
        <v>135000</v>
      </c>
    </row>
    <row r="116" spans="1:7">
      <c r="A116" s="10" t="s">
        <v>41</v>
      </c>
      <c r="B116" s="11" t="s">
        <v>231</v>
      </c>
      <c r="C116" s="10" t="s">
        <v>5</v>
      </c>
      <c r="D116" s="10"/>
      <c r="E116" s="11"/>
      <c r="F116" s="11"/>
      <c r="G116" s="4">
        <f>G117+G123+G128+G133</f>
        <v>88595050</v>
      </c>
    </row>
    <row r="117" spans="1:7">
      <c r="A117" s="10" t="s">
        <v>17</v>
      </c>
      <c r="B117" s="11" t="s">
        <v>231</v>
      </c>
      <c r="C117" s="10" t="s">
        <v>5</v>
      </c>
      <c r="D117" s="10" t="s">
        <v>7</v>
      </c>
      <c r="E117" s="11"/>
      <c r="F117" s="11"/>
      <c r="G117" s="4">
        <f>G118</f>
        <v>305900</v>
      </c>
    </row>
    <row r="118" spans="1:7" ht="38.25">
      <c r="A118" s="10" t="s">
        <v>287</v>
      </c>
      <c r="B118" s="11" t="s">
        <v>231</v>
      </c>
      <c r="C118" s="10" t="s">
        <v>5</v>
      </c>
      <c r="D118" s="10" t="s">
        <v>7</v>
      </c>
      <c r="E118" s="11" t="s">
        <v>195</v>
      </c>
      <c r="F118" s="11"/>
      <c r="G118" s="4">
        <f>G119</f>
        <v>305900</v>
      </c>
    </row>
    <row r="119" spans="1:7" ht="25.5">
      <c r="A119" s="10" t="s">
        <v>198</v>
      </c>
      <c r="B119" s="11" t="s">
        <v>231</v>
      </c>
      <c r="C119" s="10" t="s">
        <v>5</v>
      </c>
      <c r="D119" s="10" t="s">
        <v>7</v>
      </c>
      <c r="E119" s="11" t="s">
        <v>199</v>
      </c>
      <c r="F119" s="11"/>
      <c r="G119" s="4">
        <f t="shared" ref="G119:G120" si="9">G120</f>
        <v>305900</v>
      </c>
    </row>
    <row r="120" spans="1:7" ht="38.25">
      <c r="A120" s="10" t="s">
        <v>204</v>
      </c>
      <c r="B120" s="11" t="s">
        <v>231</v>
      </c>
      <c r="C120" s="10" t="s">
        <v>5</v>
      </c>
      <c r="D120" s="10" t="s">
        <v>7</v>
      </c>
      <c r="E120" s="11" t="s">
        <v>205</v>
      </c>
      <c r="F120" s="11"/>
      <c r="G120" s="4">
        <f t="shared" si="9"/>
        <v>305900</v>
      </c>
    </row>
    <row r="121" spans="1:7" ht="51">
      <c r="A121" s="10" t="s">
        <v>206</v>
      </c>
      <c r="B121" s="11" t="s">
        <v>231</v>
      </c>
      <c r="C121" s="10" t="s">
        <v>5</v>
      </c>
      <c r="D121" s="10" t="s">
        <v>7</v>
      </c>
      <c r="E121" s="11" t="s">
        <v>207</v>
      </c>
      <c r="F121" s="11"/>
      <c r="G121" s="4">
        <f>G122</f>
        <v>305900</v>
      </c>
    </row>
    <row r="122" spans="1:7" ht="25.5">
      <c r="A122" s="7" t="s">
        <v>63</v>
      </c>
      <c r="B122" s="8" t="s">
        <v>231</v>
      </c>
      <c r="C122" s="7" t="s">
        <v>5</v>
      </c>
      <c r="D122" s="7" t="s">
        <v>7</v>
      </c>
      <c r="E122" s="8" t="s">
        <v>207</v>
      </c>
      <c r="F122" s="8" t="s">
        <v>64</v>
      </c>
      <c r="G122" s="9">
        <v>305900</v>
      </c>
    </row>
    <row r="123" spans="1:7">
      <c r="A123" s="10" t="s">
        <v>19</v>
      </c>
      <c r="B123" s="11" t="s">
        <v>231</v>
      </c>
      <c r="C123" s="10" t="s">
        <v>5</v>
      </c>
      <c r="D123" s="10" t="s">
        <v>18</v>
      </c>
      <c r="E123" s="11"/>
      <c r="F123" s="11"/>
      <c r="G123" s="4">
        <f>G124</f>
        <v>1700000</v>
      </c>
    </row>
    <row r="124" spans="1:7" ht="38.25">
      <c r="A124" s="10" t="s">
        <v>156</v>
      </c>
      <c r="B124" s="11" t="s">
        <v>231</v>
      </c>
      <c r="C124" s="10" t="s">
        <v>5</v>
      </c>
      <c r="D124" s="10" t="s">
        <v>18</v>
      </c>
      <c r="E124" s="11" t="s">
        <v>157</v>
      </c>
      <c r="F124" s="11"/>
      <c r="G124" s="4">
        <f t="shared" ref="G124:G125" si="10">G125</f>
        <v>1700000</v>
      </c>
    </row>
    <row r="125" spans="1:7">
      <c r="A125" s="10" t="s">
        <v>180</v>
      </c>
      <c r="B125" s="11" t="s">
        <v>231</v>
      </c>
      <c r="C125" s="10" t="s">
        <v>5</v>
      </c>
      <c r="D125" s="10" t="s">
        <v>18</v>
      </c>
      <c r="E125" s="11" t="s">
        <v>181</v>
      </c>
      <c r="F125" s="11"/>
      <c r="G125" s="4">
        <f t="shared" si="10"/>
        <v>1700000</v>
      </c>
    </row>
    <row r="126" spans="1:7" ht="51">
      <c r="A126" s="10" t="s">
        <v>184</v>
      </c>
      <c r="B126" s="11" t="s">
        <v>231</v>
      </c>
      <c r="C126" s="10" t="s">
        <v>5</v>
      </c>
      <c r="D126" s="10" t="s">
        <v>18</v>
      </c>
      <c r="E126" s="11" t="s">
        <v>185</v>
      </c>
      <c r="F126" s="11"/>
      <c r="G126" s="4">
        <f>G127</f>
        <v>1700000</v>
      </c>
    </row>
    <row r="127" spans="1:7">
      <c r="A127" s="7" t="s">
        <v>67</v>
      </c>
      <c r="B127" s="8" t="s">
        <v>231</v>
      </c>
      <c r="C127" s="7" t="s">
        <v>5</v>
      </c>
      <c r="D127" s="7" t="s">
        <v>18</v>
      </c>
      <c r="E127" s="8" t="s">
        <v>185</v>
      </c>
      <c r="F127" s="8" t="s">
        <v>68</v>
      </c>
      <c r="G127" s="9">
        <v>1700000</v>
      </c>
    </row>
    <row r="128" spans="1:7">
      <c r="A128" s="10" t="s">
        <v>20</v>
      </c>
      <c r="B128" s="11" t="s">
        <v>231</v>
      </c>
      <c r="C128" s="10" t="s">
        <v>5</v>
      </c>
      <c r="D128" s="10" t="s">
        <v>15</v>
      </c>
      <c r="E128" s="11"/>
      <c r="F128" s="11"/>
      <c r="G128" s="4">
        <f>G129</f>
        <v>23168200</v>
      </c>
    </row>
    <row r="129" spans="1:7" ht="38.25">
      <c r="A129" s="10" t="s">
        <v>305</v>
      </c>
      <c r="B129" s="11" t="s">
        <v>231</v>
      </c>
      <c r="C129" s="10" t="s">
        <v>5</v>
      </c>
      <c r="D129" s="10" t="s">
        <v>15</v>
      </c>
      <c r="E129" s="11" t="s">
        <v>157</v>
      </c>
      <c r="F129" s="11"/>
      <c r="G129" s="4">
        <f t="shared" ref="G129:G130" si="11">G130</f>
        <v>23168200</v>
      </c>
    </row>
    <row r="130" spans="1:7">
      <c r="A130" s="10" t="s">
        <v>180</v>
      </c>
      <c r="B130" s="11" t="s">
        <v>231</v>
      </c>
      <c r="C130" s="10" t="s">
        <v>5</v>
      </c>
      <c r="D130" s="10" t="s">
        <v>15</v>
      </c>
      <c r="E130" s="11" t="s">
        <v>181</v>
      </c>
      <c r="F130" s="11"/>
      <c r="G130" s="4">
        <f t="shared" si="11"/>
        <v>23168200</v>
      </c>
    </row>
    <row r="131" spans="1:7" ht="25.5">
      <c r="A131" s="10" t="s">
        <v>182</v>
      </c>
      <c r="B131" s="11" t="s">
        <v>231</v>
      </c>
      <c r="C131" s="10" t="s">
        <v>5</v>
      </c>
      <c r="D131" s="10" t="s">
        <v>15</v>
      </c>
      <c r="E131" s="11" t="s">
        <v>183</v>
      </c>
      <c r="F131" s="11"/>
      <c r="G131" s="4">
        <f>G132</f>
        <v>23168200</v>
      </c>
    </row>
    <row r="132" spans="1:7" ht="25.5">
      <c r="A132" s="7" t="s">
        <v>63</v>
      </c>
      <c r="B132" s="8" t="s">
        <v>231</v>
      </c>
      <c r="C132" s="7" t="s">
        <v>5</v>
      </c>
      <c r="D132" s="7" t="s">
        <v>15</v>
      </c>
      <c r="E132" s="8" t="s">
        <v>183</v>
      </c>
      <c r="F132" s="8" t="s">
        <v>64</v>
      </c>
      <c r="G132" s="9">
        <v>23168200</v>
      </c>
    </row>
    <row r="133" spans="1:7" ht="25.5">
      <c r="A133" s="10" t="s">
        <v>23</v>
      </c>
      <c r="B133" s="11" t="s">
        <v>231</v>
      </c>
      <c r="C133" s="10" t="s">
        <v>5</v>
      </c>
      <c r="D133" s="10" t="s">
        <v>22</v>
      </c>
      <c r="E133" s="11"/>
      <c r="F133" s="11"/>
      <c r="G133" s="4">
        <f>G134+G147</f>
        <v>63420950</v>
      </c>
    </row>
    <row r="134" spans="1:7" ht="38.25">
      <c r="A134" s="10" t="s">
        <v>156</v>
      </c>
      <c r="B134" s="11" t="s">
        <v>231</v>
      </c>
      <c r="C134" s="10" t="s">
        <v>5</v>
      </c>
      <c r="D134" s="10" t="s">
        <v>22</v>
      </c>
      <c r="E134" s="11" t="s">
        <v>157</v>
      </c>
      <c r="F134" s="11"/>
      <c r="G134" s="4">
        <f>G135+G142</f>
        <v>61841580</v>
      </c>
    </row>
    <row r="135" spans="1:7" ht="51">
      <c r="A135" s="10" t="s">
        <v>158</v>
      </c>
      <c r="B135" s="11" t="s">
        <v>231</v>
      </c>
      <c r="C135" s="10" t="s">
        <v>5</v>
      </c>
      <c r="D135" s="10" t="s">
        <v>22</v>
      </c>
      <c r="E135" s="11" t="s">
        <v>159</v>
      </c>
      <c r="F135" s="11"/>
      <c r="G135" s="4">
        <f>G136+G138</f>
        <v>41095000</v>
      </c>
    </row>
    <row r="136" spans="1:7" ht="38.25">
      <c r="A136" s="10" t="s">
        <v>162</v>
      </c>
      <c r="B136" s="11" t="s">
        <v>231</v>
      </c>
      <c r="C136" s="10" t="s">
        <v>5</v>
      </c>
      <c r="D136" s="10" t="s">
        <v>22</v>
      </c>
      <c r="E136" s="11" t="s">
        <v>163</v>
      </c>
      <c r="F136" s="11"/>
      <c r="G136" s="4">
        <f>SUM(G137)</f>
        <v>198300</v>
      </c>
    </row>
    <row r="137" spans="1:7" ht="63.75">
      <c r="A137" s="7" t="s">
        <v>61</v>
      </c>
      <c r="B137" s="8" t="s">
        <v>231</v>
      </c>
      <c r="C137" s="7" t="s">
        <v>5</v>
      </c>
      <c r="D137" s="7" t="s">
        <v>22</v>
      </c>
      <c r="E137" s="8" t="s">
        <v>163</v>
      </c>
      <c r="F137" s="8" t="s">
        <v>62</v>
      </c>
      <c r="G137" s="9">
        <v>198300</v>
      </c>
    </row>
    <row r="138" spans="1:7" ht="25.5">
      <c r="A138" s="10" t="s">
        <v>165</v>
      </c>
      <c r="B138" s="11" t="s">
        <v>231</v>
      </c>
      <c r="C138" s="10" t="s">
        <v>5</v>
      </c>
      <c r="D138" s="10" t="s">
        <v>22</v>
      </c>
      <c r="E138" s="11" t="s">
        <v>164</v>
      </c>
      <c r="F138" s="11"/>
      <c r="G138" s="4">
        <f>G139</f>
        <v>40896700</v>
      </c>
    </row>
    <row r="139" spans="1:7" ht="25.5">
      <c r="A139" s="10" t="s">
        <v>165</v>
      </c>
      <c r="B139" s="11" t="s">
        <v>231</v>
      </c>
      <c r="C139" s="10" t="s">
        <v>5</v>
      </c>
      <c r="D139" s="10" t="s">
        <v>22</v>
      </c>
      <c r="E139" s="11" t="s">
        <v>164</v>
      </c>
      <c r="F139" s="11"/>
      <c r="G139" s="4">
        <f>SUM(G140:G141)</f>
        <v>40896700</v>
      </c>
    </row>
    <row r="140" spans="1:7" ht="63.75">
      <c r="A140" s="7" t="s">
        <v>61</v>
      </c>
      <c r="B140" s="8" t="s">
        <v>231</v>
      </c>
      <c r="C140" s="7" t="s">
        <v>5</v>
      </c>
      <c r="D140" s="7" t="s">
        <v>22</v>
      </c>
      <c r="E140" s="8" t="s">
        <v>164</v>
      </c>
      <c r="F140" s="8" t="s">
        <v>62</v>
      </c>
      <c r="G140" s="9">
        <f>31039100+8128000</f>
        <v>39167100</v>
      </c>
    </row>
    <row r="141" spans="1:7" ht="25.5">
      <c r="A141" s="7" t="s">
        <v>63</v>
      </c>
      <c r="B141" s="8" t="s">
        <v>231</v>
      </c>
      <c r="C141" s="7" t="s">
        <v>5</v>
      </c>
      <c r="D141" s="7" t="s">
        <v>22</v>
      </c>
      <c r="E141" s="8" t="s">
        <v>164</v>
      </c>
      <c r="F141" s="8" t="s">
        <v>64</v>
      </c>
      <c r="G141" s="9">
        <v>1729600</v>
      </c>
    </row>
    <row r="142" spans="1:7" ht="25.5">
      <c r="A142" s="10" t="s">
        <v>174</v>
      </c>
      <c r="B142" s="11" t="s">
        <v>231</v>
      </c>
      <c r="C142" s="10" t="s">
        <v>5</v>
      </c>
      <c r="D142" s="10" t="s">
        <v>22</v>
      </c>
      <c r="E142" s="11" t="s">
        <v>175</v>
      </c>
      <c r="F142" s="11"/>
      <c r="G142" s="4">
        <f>G143+G145</f>
        <v>20746580</v>
      </c>
    </row>
    <row r="143" spans="1:7" ht="51">
      <c r="A143" s="10" t="s">
        <v>176</v>
      </c>
      <c r="B143" s="11" t="s">
        <v>231</v>
      </c>
      <c r="C143" s="10" t="s">
        <v>5</v>
      </c>
      <c r="D143" s="10" t="s">
        <v>22</v>
      </c>
      <c r="E143" s="11" t="s">
        <v>177</v>
      </c>
      <c r="F143" s="11"/>
      <c r="G143" s="4">
        <f>G144</f>
        <v>1040000</v>
      </c>
    </row>
    <row r="144" spans="1:7">
      <c r="A144" s="7" t="s">
        <v>67</v>
      </c>
      <c r="B144" s="8" t="s">
        <v>231</v>
      </c>
      <c r="C144" s="7" t="s">
        <v>5</v>
      </c>
      <c r="D144" s="7" t="s">
        <v>22</v>
      </c>
      <c r="E144" s="8" t="s">
        <v>177</v>
      </c>
      <c r="F144" s="8" t="s">
        <v>68</v>
      </c>
      <c r="G144" s="9">
        <v>1040000</v>
      </c>
    </row>
    <row r="145" spans="1:7" ht="63.75">
      <c r="A145" s="10" t="s">
        <v>178</v>
      </c>
      <c r="B145" s="11" t="s">
        <v>231</v>
      </c>
      <c r="C145" s="10" t="s">
        <v>5</v>
      </c>
      <c r="D145" s="10" t="s">
        <v>22</v>
      </c>
      <c r="E145" s="11" t="s">
        <v>179</v>
      </c>
      <c r="F145" s="11"/>
      <c r="G145" s="4">
        <f>G146</f>
        <v>19706580</v>
      </c>
    </row>
    <row r="146" spans="1:7">
      <c r="A146" s="7" t="s">
        <v>67</v>
      </c>
      <c r="B146" s="8" t="s">
        <v>231</v>
      </c>
      <c r="C146" s="7" t="s">
        <v>5</v>
      </c>
      <c r="D146" s="7" t="s">
        <v>22</v>
      </c>
      <c r="E146" s="8" t="s">
        <v>179</v>
      </c>
      <c r="F146" s="8" t="s">
        <v>68</v>
      </c>
      <c r="G146" s="9">
        <v>19706580</v>
      </c>
    </row>
    <row r="147" spans="1:7" ht="39.75" customHeight="1">
      <c r="A147" s="10" t="s">
        <v>288</v>
      </c>
      <c r="B147" s="11" t="s">
        <v>231</v>
      </c>
      <c r="C147" s="10" t="s">
        <v>5</v>
      </c>
      <c r="D147" s="10" t="s">
        <v>22</v>
      </c>
      <c r="E147" s="11" t="s">
        <v>209</v>
      </c>
      <c r="F147" s="11"/>
      <c r="G147" s="4">
        <f>G148</f>
        <v>1579370</v>
      </c>
    </row>
    <row r="148" spans="1:7" ht="39.75" customHeight="1">
      <c r="A148" s="10" t="s">
        <v>210</v>
      </c>
      <c r="B148" s="11" t="s">
        <v>231</v>
      </c>
      <c r="C148" s="10" t="s">
        <v>5</v>
      </c>
      <c r="D148" s="10" t="s">
        <v>22</v>
      </c>
      <c r="E148" s="11" t="s">
        <v>211</v>
      </c>
      <c r="F148" s="11"/>
      <c r="G148" s="4">
        <f>G150</f>
        <v>1579370</v>
      </c>
    </row>
    <row r="149" spans="1:7" ht="54.75" customHeight="1">
      <c r="A149" s="10" t="s">
        <v>247</v>
      </c>
      <c r="B149" s="11" t="s">
        <v>231</v>
      </c>
      <c r="C149" s="10" t="s">
        <v>5</v>
      </c>
      <c r="D149" s="10" t="s">
        <v>22</v>
      </c>
      <c r="E149" s="11" t="s">
        <v>248</v>
      </c>
      <c r="F149" s="11"/>
      <c r="G149" s="4">
        <f>G150</f>
        <v>1579370</v>
      </c>
    </row>
    <row r="150" spans="1:7" ht="30" customHeight="1">
      <c r="A150" s="10" t="s">
        <v>250</v>
      </c>
      <c r="B150" s="11" t="s">
        <v>231</v>
      </c>
      <c r="C150" s="10" t="s">
        <v>5</v>
      </c>
      <c r="D150" s="10" t="s">
        <v>22</v>
      </c>
      <c r="E150" s="11" t="s">
        <v>249</v>
      </c>
      <c r="F150" s="11"/>
      <c r="G150" s="4">
        <f>G151</f>
        <v>1579370</v>
      </c>
    </row>
    <row r="151" spans="1:7" ht="21.75" customHeight="1">
      <c r="A151" s="19" t="s">
        <v>74</v>
      </c>
      <c r="B151" s="8" t="s">
        <v>231</v>
      </c>
      <c r="C151" s="7" t="s">
        <v>5</v>
      </c>
      <c r="D151" s="7" t="s">
        <v>22</v>
      </c>
      <c r="E151" s="8" t="s">
        <v>249</v>
      </c>
      <c r="F151" s="8" t="s">
        <v>64</v>
      </c>
      <c r="G151" s="9">
        <v>1579370</v>
      </c>
    </row>
    <row r="152" spans="1:7">
      <c r="A152" s="24" t="s">
        <v>293</v>
      </c>
      <c r="B152" s="11" t="s">
        <v>231</v>
      </c>
      <c r="C152" s="10" t="s">
        <v>9</v>
      </c>
      <c r="D152" s="10"/>
      <c r="E152" s="11"/>
      <c r="F152" s="11"/>
      <c r="G152" s="4">
        <f>G153</f>
        <v>14186700</v>
      </c>
    </row>
    <row r="153" spans="1:7" ht="25.5">
      <c r="A153" s="24" t="s">
        <v>294</v>
      </c>
      <c r="B153" s="11" t="s">
        <v>231</v>
      </c>
      <c r="C153" s="10" t="s">
        <v>9</v>
      </c>
      <c r="D153" s="10" t="s">
        <v>7</v>
      </c>
      <c r="E153" s="11"/>
      <c r="F153" s="11"/>
      <c r="G153" s="4">
        <f>G154</f>
        <v>14186700</v>
      </c>
    </row>
    <row r="154" spans="1:7" ht="38.25">
      <c r="A154" s="24" t="s">
        <v>288</v>
      </c>
      <c r="B154" s="11" t="s">
        <v>231</v>
      </c>
      <c r="C154" s="10" t="s">
        <v>9</v>
      </c>
      <c r="D154" s="10" t="s">
        <v>7</v>
      </c>
      <c r="E154" s="11" t="s">
        <v>209</v>
      </c>
      <c r="F154" s="11"/>
      <c r="G154" s="4">
        <f>G155</f>
        <v>14186700</v>
      </c>
    </row>
    <row r="155" spans="1:7">
      <c r="A155" s="10" t="s">
        <v>212</v>
      </c>
      <c r="B155" s="11" t="s">
        <v>231</v>
      </c>
      <c r="C155" s="7" t="s">
        <v>9</v>
      </c>
      <c r="D155" s="7" t="s">
        <v>7</v>
      </c>
      <c r="E155" s="11" t="s">
        <v>213</v>
      </c>
      <c r="F155" s="11"/>
      <c r="G155" s="4">
        <f>G156</f>
        <v>14186700</v>
      </c>
    </row>
    <row r="156" spans="1:7" ht="38.25">
      <c r="A156" s="10" t="s">
        <v>214</v>
      </c>
      <c r="B156" s="11" t="s">
        <v>231</v>
      </c>
      <c r="C156" s="7" t="s">
        <v>9</v>
      </c>
      <c r="D156" s="7" t="s">
        <v>7</v>
      </c>
      <c r="E156" s="11" t="s">
        <v>215</v>
      </c>
      <c r="F156" s="11"/>
      <c r="G156" s="4">
        <f>G157</f>
        <v>14186700</v>
      </c>
    </row>
    <row r="157" spans="1:7" ht="25.5">
      <c r="A157" s="10" t="s">
        <v>63</v>
      </c>
      <c r="B157" s="11" t="s">
        <v>231</v>
      </c>
      <c r="C157" s="7" t="s">
        <v>9</v>
      </c>
      <c r="D157" s="7" t="s">
        <v>7</v>
      </c>
      <c r="E157" s="11" t="s">
        <v>215</v>
      </c>
      <c r="F157" s="11" t="s">
        <v>64</v>
      </c>
      <c r="G157" s="4">
        <v>14186700</v>
      </c>
    </row>
    <row r="158" spans="1:7">
      <c r="A158" s="10" t="s">
        <v>42</v>
      </c>
      <c r="B158" s="11" t="s">
        <v>231</v>
      </c>
      <c r="C158" s="10" t="s">
        <v>24</v>
      </c>
      <c r="D158" s="10"/>
      <c r="E158" s="11"/>
      <c r="F158" s="11"/>
      <c r="G158" s="4">
        <f>G159+G164+G169</f>
        <v>49235858</v>
      </c>
    </row>
    <row r="159" spans="1:7">
      <c r="A159" s="10" t="s">
        <v>25</v>
      </c>
      <c r="B159" s="11" t="s">
        <v>231</v>
      </c>
      <c r="C159" s="10" t="s">
        <v>24</v>
      </c>
      <c r="D159" s="10" t="s">
        <v>0</v>
      </c>
      <c r="E159" s="11"/>
      <c r="F159" s="11"/>
      <c r="G159" s="4">
        <f>G160</f>
        <v>16569250</v>
      </c>
    </row>
    <row r="160" spans="1:7" ht="38.25">
      <c r="A160" s="10" t="s">
        <v>305</v>
      </c>
      <c r="B160" s="11" t="s">
        <v>231</v>
      </c>
      <c r="C160" s="10" t="s">
        <v>24</v>
      </c>
      <c r="D160" s="10" t="s">
        <v>0</v>
      </c>
      <c r="E160" s="11" t="s">
        <v>157</v>
      </c>
      <c r="F160" s="11"/>
      <c r="G160" s="4">
        <f t="shared" ref="G160:G161" si="12">G161</f>
        <v>16569250</v>
      </c>
    </row>
    <row r="161" spans="1:7" ht="51">
      <c r="A161" s="10" t="s">
        <v>158</v>
      </c>
      <c r="B161" s="11" t="s">
        <v>231</v>
      </c>
      <c r="C161" s="10" t="s">
        <v>24</v>
      </c>
      <c r="D161" s="10" t="s">
        <v>0</v>
      </c>
      <c r="E161" s="11" t="s">
        <v>159</v>
      </c>
      <c r="F161" s="11"/>
      <c r="G161" s="4">
        <f t="shared" si="12"/>
        <v>16569250</v>
      </c>
    </row>
    <row r="162" spans="1:7" ht="63.75">
      <c r="A162" s="10" t="s">
        <v>303</v>
      </c>
      <c r="B162" s="11" t="s">
        <v>231</v>
      </c>
      <c r="C162" s="10" t="s">
        <v>24</v>
      </c>
      <c r="D162" s="10" t="s">
        <v>0</v>
      </c>
      <c r="E162" s="11" t="s">
        <v>246</v>
      </c>
      <c r="F162" s="11"/>
      <c r="G162" s="4">
        <f>G163</f>
        <v>16569250</v>
      </c>
    </row>
    <row r="163" spans="1:7" ht="25.5">
      <c r="A163" s="7" t="s">
        <v>63</v>
      </c>
      <c r="B163" s="27" t="s">
        <v>231</v>
      </c>
      <c r="C163" s="7" t="s">
        <v>24</v>
      </c>
      <c r="D163" s="7" t="s">
        <v>0</v>
      </c>
      <c r="E163" s="8" t="s">
        <v>246</v>
      </c>
      <c r="F163" s="8" t="s">
        <v>64</v>
      </c>
      <c r="G163" s="9">
        <v>16569250</v>
      </c>
    </row>
    <row r="164" spans="1:7">
      <c r="A164" s="10" t="s">
        <v>26</v>
      </c>
      <c r="B164" s="11" t="s">
        <v>231</v>
      </c>
      <c r="C164" s="10" t="s">
        <v>24</v>
      </c>
      <c r="D164" s="10" t="s">
        <v>1</v>
      </c>
      <c r="E164" s="11"/>
      <c r="F164" s="11"/>
      <c r="G164" s="4">
        <f>G165</f>
        <v>32404304</v>
      </c>
    </row>
    <row r="165" spans="1:7" ht="38.25">
      <c r="A165" s="10" t="s">
        <v>156</v>
      </c>
      <c r="B165" s="11" t="s">
        <v>231</v>
      </c>
      <c r="C165" s="10" t="s">
        <v>24</v>
      </c>
      <c r="D165" s="10" t="s">
        <v>1</v>
      </c>
      <c r="E165" s="11" t="s">
        <v>157</v>
      </c>
      <c r="F165" s="11"/>
      <c r="G165" s="4">
        <f>G166</f>
        <v>32404304</v>
      </c>
    </row>
    <row r="166" spans="1:7" ht="51">
      <c r="A166" s="10" t="s">
        <v>158</v>
      </c>
      <c r="B166" s="11" t="s">
        <v>231</v>
      </c>
      <c r="C166" s="10" t="s">
        <v>24</v>
      </c>
      <c r="D166" s="10" t="s">
        <v>1</v>
      </c>
      <c r="E166" s="11" t="s">
        <v>159</v>
      </c>
      <c r="F166" s="11"/>
      <c r="G166" s="4">
        <f>G167</f>
        <v>32404304</v>
      </c>
    </row>
    <row r="167" spans="1:7" ht="63.75">
      <c r="A167" s="10" t="s">
        <v>303</v>
      </c>
      <c r="B167" s="11" t="s">
        <v>231</v>
      </c>
      <c r="C167" s="10" t="s">
        <v>24</v>
      </c>
      <c r="D167" s="10" t="s">
        <v>1</v>
      </c>
      <c r="E167" s="11" t="s">
        <v>246</v>
      </c>
      <c r="F167" s="11"/>
      <c r="G167" s="4">
        <f>G168</f>
        <v>32404304</v>
      </c>
    </row>
    <row r="168" spans="1:7" ht="25.5">
      <c r="A168" s="7" t="s">
        <v>63</v>
      </c>
      <c r="B168" s="27" t="s">
        <v>231</v>
      </c>
      <c r="C168" s="7" t="s">
        <v>24</v>
      </c>
      <c r="D168" s="7" t="s">
        <v>1</v>
      </c>
      <c r="E168" s="8" t="s">
        <v>246</v>
      </c>
      <c r="F168" s="8" t="s">
        <v>64</v>
      </c>
      <c r="G168" s="9">
        <v>32404304</v>
      </c>
    </row>
    <row r="169" spans="1:7">
      <c r="A169" s="10" t="s">
        <v>26</v>
      </c>
      <c r="B169" s="11" t="s">
        <v>231</v>
      </c>
      <c r="C169" s="10" t="s">
        <v>24</v>
      </c>
      <c r="D169" s="10" t="s">
        <v>15</v>
      </c>
      <c r="E169" s="11"/>
      <c r="F169" s="11"/>
      <c r="G169" s="4">
        <f>G170</f>
        <v>262304</v>
      </c>
    </row>
    <row r="170" spans="1:7" ht="38.25">
      <c r="A170" s="10" t="s">
        <v>156</v>
      </c>
      <c r="B170" s="11" t="s">
        <v>231</v>
      </c>
      <c r="C170" s="10" t="s">
        <v>24</v>
      </c>
      <c r="D170" s="10" t="s">
        <v>15</v>
      </c>
      <c r="E170" s="11" t="s">
        <v>157</v>
      </c>
      <c r="F170" s="11"/>
      <c r="G170" s="4">
        <f>G171</f>
        <v>262304</v>
      </c>
    </row>
    <row r="171" spans="1:7" ht="51">
      <c r="A171" s="10" t="s">
        <v>158</v>
      </c>
      <c r="B171" s="11" t="s">
        <v>231</v>
      </c>
      <c r="C171" s="10" t="s">
        <v>24</v>
      </c>
      <c r="D171" s="10" t="s">
        <v>15</v>
      </c>
      <c r="E171" s="11" t="s">
        <v>159</v>
      </c>
      <c r="F171" s="11"/>
      <c r="G171" s="4">
        <f>G172</f>
        <v>262304</v>
      </c>
    </row>
    <row r="172" spans="1:7" ht="63.75">
      <c r="A172" s="10" t="s">
        <v>303</v>
      </c>
      <c r="B172" s="11" t="s">
        <v>231</v>
      </c>
      <c r="C172" s="10" t="s">
        <v>24</v>
      </c>
      <c r="D172" s="10" t="s">
        <v>15</v>
      </c>
      <c r="E172" s="11" t="s">
        <v>246</v>
      </c>
      <c r="F172" s="11"/>
      <c r="G172" s="4">
        <f>G173</f>
        <v>262304</v>
      </c>
    </row>
    <row r="173" spans="1:7" ht="25.5">
      <c r="A173" s="7" t="s">
        <v>63</v>
      </c>
      <c r="B173" s="27" t="s">
        <v>231</v>
      </c>
      <c r="C173" s="7" t="s">
        <v>24</v>
      </c>
      <c r="D173" s="7" t="s">
        <v>15</v>
      </c>
      <c r="E173" s="8" t="s">
        <v>246</v>
      </c>
      <c r="F173" s="8" t="s">
        <v>64</v>
      </c>
      <c r="G173" s="9">
        <v>262304</v>
      </c>
    </row>
    <row r="174" spans="1:7">
      <c r="A174" s="10" t="s">
        <v>43</v>
      </c>
      <c r="B174" s="11" t="s">
        <v>231</v>
      </c>
      <c r="C174" s="10" t="s">
        <v>18</v>
      </c>
      <c r="D174" s="10"/>
      <c r="E174" s="11"/>
      <c r="F174" s="11"/>
      <c r="G174" s="4">
        <f t="shared" ref="G174:G182" si="13">G175</f>
        <v>20344694</v>
      </c>
    </row>
    <row r="175" spans="1:7">
      <c r="A175" s="10" t="s">
        <v>30</v>
      </c>
      <c r="B175" s="11" t="s">
        <v>231</v>
      </c>
      <c r="C175" s="10" t="s">
        <v>18</v>
      </c>
      <c r="D175" s="10" t="s">
        <v>0</v>
      </c>
      <c r="E175" s="11"/>
      <c r="F175" s="11"/>
      <c r="G175" s="4">
        <f>G180+G176</f>
        <v>20344694</v>
      </c>
    </row>
    <row r="176" spans="1:7" ht="38.25">
      <c r="A176" s="10" t="s">
        <v>305</v>
      </c>
      <c r="B176" s="11" t="s">
        <v>231</v>
      </c>
      <c r="C176" s="10" t="s">
        <v>18</v>
      </c>
      <c r="D176" s="10" t="s">
        <v>0</v>
      </c>
      <c r="E176" s="11" t="s">
        <v>157</v>
      </c>
      <c r="F176" s="11"/>
      <c r="G176" s="4">
        <f t="shared" ref="G176:G177" si="14">G177</f>
        <v>187894</v>
      </c>
    </row>
    <row r="177" spans="1:7" ht="51">
      <c r="A177" s="10" t="s">
        <v>158</v>
      </c>
      <c r="B177" s="11" t="s">
        <v>231</v>
      </c>
      <c r="C177" s="10" t="s">
        <v>18</v>
      </c>
      <c r="D177" s="10" t="s">
        <v>0</v>
      </c>
      <c r="E177" s="11" t="s">
        <v>159</v>
      </c>
      <c r="F177" s="11"/>
      <c r="G177" s="4">
        <f t="shared" si="14"/>
        <v>187894</v>
      </c>
    </row>
    <row r="178" spans="1:7" ht="63.75">
      <c r="A178" s="10" t="s">
        <v>303</v>
      </c>
      <c r="B178" s="11" t="s">
        <v>231</v>
      </c>
      <c r="C178" s="10" t="s">
        <v>18</v>
      </c>
      <c r="D178" s="10" t="s">
        <v>0</v>
      </c>
      <c r="E178" s="11" t="s">
        <v>246</v>
      </c>
      <c r="F178" s="11"/>
      <c r="G178" s="4">
        <f>G179</f>
        <v>187894</v>
      </c>
    </row>
    <row r="179" spans="1:7" ht="25.5">
      <c r="A179" s="7" t="s">
        <v>63</v>
      </c>
      <c r="B179" s="27" t="s">
        <v>231</v>
      </c>
      <c r="C179" s="7" t="s">
        <v>18</v>
      </c>
      <c r="D179" s="7" t="s">
        <v>0</v>
      </c>
      <c r="E179" s="8" t="s">
        <v>246</v>
      </c>
      <c r="F179" s="8" t="s">
        <v>64</v>
      </c>
      <c r="G179" s="9">
        <v>187894</v>
      </c>
    </row>
    <row r="180" spans="1:7" ht="38.25">
      <c r="A180" s="10" t="s">
        <v>208</v>
      </c>
      <c r="B180" s="11" t="s">
        <v>231</v>
      </c>
      <c r="C180" s="10" t="s">
        <v>18</v>
      </c>
      <c r="D180" s="10" t="s">
        <v>0</v>
      </c>
      <c r="E180" s="11" t="s">
        <v>209</v>
      </c>
      <c r="F180" s="11"/>
      <c r="G180" s="4">
        <f t="shared" si="13"/>
        <v>20156800</v>
      </c>
    </row>
    <row r="181" spans="1:7" ht="25.5">
      <c r="A181" s="10" t="s">
        <v>210</v>
      </c>
      <c r="B181" s="11" t="s">
        <v>231</v>
      </c>
      <c r="C181" s="10" t="s">
        <v>18</v>
      </c>
      <c r="D181" s="10" t="s">
        <v>0</v>
      </c>
      <c r="E181" s="11" t="s">
        <v>211</v>
      </c>
      <c r="F181" s="11"/>
      <c r="G181" s="4">
        <f t="shared" si="13"/>
        <v>20156800</v>
      </c>
    </row>
    <row r="182" spans="1:7" ht="38.25">
      <c r="A182" s="10" t="s">
        <v>299</v>
      </c>
      <c r="B182" s="11" t="s">
        <v>231</v>
      </c>
      <c r="C182" s="10" t="s">
        <v>18</v>
      </c>
      <c r="D182" s="10" t="s">
        <v>0</v>
      </c>
      <c r="E182" s="11" t="s">
        <v>300</v>
      </c>
      <c r="F182" s="11"/>
      <c r="G182" s="4">
        <f t="shared" si="13"/>
        <v>20156800</v>
      </c>
    </row>
    <row r="183" spans="1:7" ht="51">
      <c r="A183" s="18" t="s">
        <v>301</v>
      </c>
      <c r="B183" s="28" t="s">
        <v>231</v>
      </c>
      <c r="C183" s="10" t="s">
        <v>18</v>
      </c>
      <c r="D183" s="10" t="s">
        <v>0</v>
      </c>
      <c r="E183" s="11" t="s">
        <v>302</v>
      </c>
      <c r="F183" s="11"/>
      <c r="G183" s="4">
        <f>G184</f>
        <v>20156800</v>
      </c>
    </row>
    <row r="184" spans="1:7" ht="25.5">
      <c r="A184" s="7" t="s">
        <v>63</v>
      </c>
      <c r="B184" s="27" t="s">
        <v>231</v>
      </c>
      <c r="C184" s="7" t="s">
        <v>18</v>
      </c>
      <c r="D184" s="7" t="s">
        <v>0</v>
      </c>
      <c r="E184" s="8" t="s">
        <v>302</v>
      </c>
      <c r="F184" s="8" t="s">
        <v>64</v>
      </c>
      <c r="G184" s="9">
        <v>20156800</v>
      </c>
    </row>
    <row r="185" spans="1:7">
      <c r="A185" s="10" t="s">
        <v>44</v>
      </c>
      <c r="B185" s="11" t="s">
        <v>231</v>
      </c>
      <c r="C185" s="10" t="s">
        <v>21</v>
      </c>
      <c r="D185" s="10"/>
      <c r="E185" s="11"/>
      <c r="F185" s="11"/>
      <c r="G185" s="4">
        <f>G186+G191</f>
        <v>4963200</v>
      </c>
    </row>
    <row r="186" spans="1:7">
      <c r="A186" s="10" t="s">
        <v>32</v>
      </c>
      <c r="B186" s="11" t="s">
        <v>231</v>
      </c>
      <c r="C186" s="10" t="s">
        <v>21</v>
      </c>
      <c r="D186" s="10" t="s">
        <v>0</v>
      </c>
      <c r="E186" s="11"/>
      <c r="F186" s="11"/>
      <c r="G186" s="4">
        <f>G187</f>
        <v>3398500</v>
      </c>
    </row>
    <row r="187" spans="1:7" ht="38.25">
      <c r="A187" s="10" t="s">
        <v>286</v>
      </c>
      <c r="B187" s="11" t="s">
        <v>231</v>
      </c>
      <c r="C187" s="10" t="s">
        <v>21</v>
      </c>
      <c r="D187" s="10" t="s">
        <v>0</v>
      </c>
      <c r="E187" s="11" t="s">
        <v>157</v>
      </c>
      <c r="F187" s="11"/>
      <c r="G187" s="4">
        <f>G188</f>
        <v>3398500</v>
      </c>
    </row>
    <row r="188" spans="1:7" ht="51">
      <c r="A188" s="10" t="s">
        <v>158</v>
      </c>
      <c r="B188" s="11" t="s">
        <v>231</v>
      </c>
      <c r="C188" s="10" t="s">
        <v>21</v>
      </c>
      <c r="D188" s="10" t="s">
        <v>0</v>
      </c>
      <c r="E188" s="11" t="s">
        <v>159</v>
      </c>
      <c r="F188" s="11"/>
      <c r="G188" s="4">
        <f>G189</f>
        <v>3398500</v>
      </c>
    </row>
    <row r="189" spans="1:7" ht="25.5">
      <c r="A189" s="10" t="s">
        <v>160</v>
      </c>
      <c r="B189" s="11" t="s">
        <v>231</v>
      </c>
      <c r="C189" s="10" t="s">
        <v>21</v>
      </c>
      <c r="D189" s="10" t="s">
        <v>0</v>
      </c>
      <c r="E189" s="11" t="s">
        <v>161</v>
      </c>
      <c r="F189" s="11"/>
      <c r="G189" s="4">
        <f>G190</f>
        <v>3398500</v>
      </c>
    </row>
    <row r="190" spans="1:7" ht="25.5">
      <c r="A190" s="7" t="s">
        <v>94</v>
      </c>
      <c r="B190" s="8" t="s">
        <v>231</v>
      </c>
      <c r="C190" s="7" t="s">
        <v>21</v>
      </c>
      <c r="D190" s="7" t="s">
        <v>0</v>
      </c>
      <c r="E190" s="8" t="s">
        <v>161</v>
      </c>
      <c r="F190" s="8" t="s">
        <v>95</v>
      </c>
      <c r="G190" s="9">
        <v>3398500</v>
      </c>
    </row>
    <row r="191" spans="1:7">
      <c r="A191" s="10" t="s">
        <v>34</v>
      </c>
      <c r="B191" s="11" t="s">
        <v>231</v>
      </c>
      <c r="C191" s="10" t="s">
        <v>21</v>
      </c>
      <c r="D191" s="10" t="s">
        <v>9</v>
      </c>
      <c r="E191" s="11"/>
      <c r="F191" s="11"/>
      <c r="G191" s="4">
        <f>G192+G198</f>
        <v>1564700</v>
      </c>
    </row>
    <row r="192" spans="1:7" ht="38.25">
      <c r="A192" s="10" t="s">
        <v>286</v>
      </c>
      <c r="B192" s="11" t="s">
        <v>231</v>
      </c>
      <c r="C192" s="10" t="s">
        <v>21</v>
      </c>
      <c r="D192" s="10" t="s">
        <v>9</v>
      </c>
      <c r="E192" s="11" t="s">
        <v>157</v>
      </c>
      <c r="F192" s="11"/>
      <c r="G192" s="4">
        <f>G193</f>
        <v>1363700</v>
      </c>
    </row>
    <row r="193" spans="1:7" ht="51">
      <c r="A193" s="10" t="s">
        <v>158</v>
      </c>
      <c r="B193" s="11" t="s">
        <v>231</v>
      </c>
      <c r="C193" s="10" t="s">
        <v>21</v>
      </c>
      <c r="D193" s="10" t="s">
        <v>9</v>
      </c>
      <c r="E193" s="11" t="s">
        <v>159</v>
      </c>
      <c r="F193" s="11"/>
      <c r="G193" s="4">
        <f>G194</f>
        <v>1363700</v>
      </c>
    </row>
    <row r="194" spans="1:7" ht="25.5">
      <c r="A194" s="10" t="s">
        <v>165</v>
      </c>
      <c r="B194" s="11" t="s">
        <v>231</v>
      </c>
      <c r="C194" s="10" t="s">
        <v>21</v>
      </c>
      <c r="D194" s="10" t="s">
        <v>9</v>
      </c>
      <c r="E194" s="11" t="s">
        <v>164</v>
      </c>
      <c r="F194" s="11"/>
      <c r="G194" s="4">
        <f>G195</f>
        <v>1363700</v>
      </c>
    </row>
    <row r="195" spans="1:7" ht="63.75">
      <c r="A195" s="10" t="s">
        <v>168</v>
      </c>
      <c r="B195" s="11" t="s">
        <v>231</v>
      </c>
      <c r="C195" s="10" t="s">
        <v>21</v>
      </c>
      <c r="D195" s="10" t="s">
        <v>9</v>
      </c>
      <c r="E195" s="11" t="s">
        <v>245</v>
      </c>
      <c r="F195" s="11"/>
      <c r="G195" s="4">
        <f>SUM(G196:G197)</f>
        <v>1363700</v>
      </c>
    </row>
    <row r="196" spans="1:7" ht="63.75">
      <c r="A196" s="7" t="s">
        <v>61</v>
      </c>
      <c r="B196" s="8" t="s">
        <v>231</v>
      </c>
      <c r="C196" s="7" t="s">
        <v>21</v>
      </c>
      <c r="D196" s="7" t="s">
        <v>9</v>
      </c>
      <c r="E196" s="8" t="s">
        <v>245</v>
      </c>
      <c r="F196" s="8" t="s">
        <v>62</v>
      </c>
      <c r="G196" s="9">
        <v>1325700</v>
      </c>
    </row>
    <row r="197" spans="1:7" ht="25.5">
      <c r="A197" s="7" t="s">
        <v>63</v>
      </c>
      <c r="B197" s="8" t="s">
        <v>231</v>
      </c>
      <c r="C197" s="7" t="s">
        <v>21</v>
      </c>
      <c r="D197" s="7" t="s">
        <v>9</v>
      </c>
      <c r="E197" s="8" t="s">
        <v>245</v>
      </c>
      <c r="F197" s="8" t="s">
        <v>64</v>
      </c>
      <c r="G197" s="9">
        <v>38000</v>
      </c>
    </row>
    <row r="198" spans="1:7" ht="38.25">
      <c r="A198" s="10" t="s">
        <v>287</v>
      </c>
      <c r="B198" s="11" t="s">
        <v>231</v>
      </c>
      <c r="C198" s="10" t="s">
        <v>21</v>
      </c>
      <c r="D198" s="10" t="s">
        <v>9</v>
      </c>
      <c r="E198" s="11" t="s">
        <v>195</v>
      </c>
      <c r="F198" s="11"/>
      <c r="G198" s="4">
        <f>G202+G199</f>
        <v>201000</v>
      </c>
    </row>
    <row r="199" spans="1:7" ht="38.25">
      <c r="A199" s="10" t="s">
        <v>265</v>
      </c>
      <c r="B199" s="11" t="s">
        <v>231</v>
      </c>
      <c r="C199" s="10" t="s">
        <v>21</v>
      </c>
      <c r="D199" s="10" t="s">
        <v>9</v>
      </c>
      <c r="E199" s="11" t="s">
        <v>196</v>
      </c>
      <c r="F199" s="11"/>
      <c r="G199" s="4">
        <f>G200</f>
        <v>120000</v>
      </c>
    </row>
    <row r="200" spans="1:7" ht="63.75">
      <c r="A200" s="10" t="s">
        <v>295</v>
      </c>
      <c r="B200" s="11" t="s">
        <v>231</v>
      </c>
      <c r="C200" s="10" t="s">
        <v>21</v>
      </c>
      <c r="D200" s="10" t="s">
        <v>9</v>
      </c>
      <c r="E200" s="11" t="s">
        <v>197</v>
      </c>
      <c r="F200" s="11"/>
      <c r="G200" s="4">
        <f>SUBTOTAL(9,G201:G201)</f>
        <v>120000</v>
      </c>
    </row>
    <row r="201" spans="1:7" ht="25.5">
      <c r="A201" s="7" t="s">
        <v>94</v>
      </c>
      <c r="B201" s="8" t="s">
        <v>231</v>
      </c>
      <c r="C201" s="7" t="s">
        <v>21</v>
      </c>
      <c r="D201" s="7" t="s">
        <v>9</v>
      </c>
      <c r="E201" s="8" t="s">
        <v>197</v>
      </c>
      <c r="F201" s="8" t="s">
        <v>95</v>
      </c>
      <c r="G201" s="9">
        <v>120000</v>
      </c>
    </row>
    <row r="202" spans="1:7" ht="25.5">
      <c r="A202" s="10" t="s">
        <v>198</v>
      </c>
      <c r="B202" s="11" t="s">
        <v>231</v>
      </c>
      <c r="C202" s="10" t="s">
        <v>21</v>
      </c>
      <c r="D202" s="10" t="s">
        <v>9</v>
      </c>
      <c r="E202" s="11" t="s">
        <v>199</v>
      </c>
      <c r="F202" s="11"/>
      <c r="G202" s="4">
        <f>G203+G206</f>
        <v>81000</v>
      </c>
    </row>
    <row r="203" spans="1:7" ht="76.5">
      <c r="A203" s="10" t="s">
        <v>200</v>
      </c>
      <c r="B203" s="11" t="s">
        <v>231</v>
      </c>
      <c r="C203" s="10" t="s">
        <v>21</v>
      </c>
      <c r="D203" s="10" t="s">
        <v>9</v>
      </c>
      <c r="E203" s="11" t="s">
        <v>201</v>
      </c>
      <c r="F203" s="11"/>
      <c r="G203" s="4">
        <f>SUBTOTAL(9,G204:G205)</f>
        <v>10000</v>
      </c>
    </row>
    <row r="204" spans="1:7" ht="63.75">
      <c r="A204" s="7" t="s">
        <v>61</v>
      </c>
      <c r="B204" s="8" t="s">
        <v>231</v>
      </c>
      <c r="C204" s="7" t="s">
        <v>21</v>
      </c>
      <c r="D204" s="7" t="s">
        <v>9</v>
      </c>
      <c r="E204" s="8" t="s">
        <v>201</v>
      </c>
      <c r="F204" s="8" t="s">
        <v>62</v>
      </c>
      <c r="G204" s="9">
        <v>5000</v>
      </c>
    </row>
    <row r="205" spans="1:7" ht="25.5">
      <c r="A205" s="7" t="s">
        <v>94</v>
      </c>
      <c r="B205" s="8" t="s">
        <v>231</v>
      </c>
      <c r="C205" s="7" t="s">
        <v>21</v>
      </c>
      <c r="D205" s="7" t="s">
        <v>9</v>
      </c>
      <c r="E205" s="8" t="s">
        <v>201</v>
      </c>
      <c r="F205" s="8" t="s">
        <v>95</v>
      </c>
      <c r="G205" s="9">
        <v>5000</v>
      </c>
    </row>
    <row r="206" spans="1:7" ht="38.25">
      <c r="A206" s="10" t="s">
        <v>202</v>
      </c>
      <c r="B206" s="11" t="s">
        <v>231</v>
      </c>
      <c r="C206" s="10" t="s">
        <v>21</v>
      </c>
      <c r="D206" s="10" t="s">
        <v>9</v>
      </c>
      <c r="E206" s="11" t="s">
        <v>203</v>
      </c>
      <c r="F206" s="11"/>
      <c r="G206" s="4">
        <f>SUM(G207:G208)</f>
        <v>71000</v>
      </c>
    </row>
    <row r="207" spans="1:7" ht="63.75">
      <c r="A207" s="7" t="s">
        <v>61</v>
      </c>
      <c r="B207" s="8" t="s">
        <v>231</v>
      </c>
      <c r="C207" s="7" t="s">
        <v>21</v>
      </c>
      <c r="D207" s="7" t="s">
        <v>9</v>
      </c>
      <c r="E207" s="8" t="s">
        <v>203</v>
      </c>
      <c r="F207" s="8" t="s">
        <v>62</v>
      </c>
      <c r="G207" s="9">
        <v>30000</v>
      </c>
    </row>
    <row r="208" spans="1:7" ht="25.5">
      <c r="A208" s="7" t="s">
        <v>94</v>
      </c>
      <c r="B208" s="8" t="s">
        <v>231</v>
      </c>
      <c r="C208" s="7" t="s">
        <v>21</v>
      </c>
      <c r="D208" s="7" t="s">
        <v>9</v>
      </c>
      <c r="E208" s="8" t="s">
        <v>203</v>
      </c>
      <c r="F208" s="8" t="s">
        <v>95</v>
      </c>
      <c r="G208" s="9">
        <v>41000</v>
      </c>
    </row>
    <row r="209" spans="1:17" ht="51">
      <c r="A209" s="10" t="s">
        <v>232</v>
      </c>
      <c r="B209" s="11">
        <v>957</v>
      </c>
      <c r="C209" s="21"/>
      <c r="D209" s="21"/>
      <c r="E209" s="22"/>
      <c r="F209" s="22"/>
      <c r="G209" s="4">
        <f>G210+G239</f>
        <v>34263860</v>
      </c>
      <c r="I209" s="13"/>
      <c r="M209" s="5"/>
      <c r="O209" s="6"/>
      <c r="P209" s="6"/>
      <c r="Q209" s="6"/>
    </row>
    <row r="210" spans="1:17">
      <c r="A210" s="10" t="s">
        <v>43</v>
      </c>
      <c r="B210" s="11">
        <v>957</v>
      </c>
      <c r="C210" s="10" t="s">
        <v>18</v>
      </c>
      <c r="D210" s="10"/>
      <c r="E210" s="11"/>
      <c r="F210" s="11"/>
      <c r="G210" s="4">
        <f>G211+G233</f>
        <v>34063860</v>
      </c>
      <c r="I210" s="13"/>
      <c r="M210" s="5"/>
    </row>
    <row r="211" spans="1:17">
      <c r="A211" s="10" t="s">
        <v>30</v>
      </c>
      <c r="B211" s="11">
        <v>957</v>
      </c>
      <c r="C211" s="10" t="s">
        <v>18</v>
      </c>
      <c r="D211" s="10" t="s">
        <v>0</v>
      </c>
      <c r="E211" s="11"/>
      <c r="F211" s="11"/>
      <c r="G211" s="4">
        <f>G212</f>
        <v>31815860</v>
      </c>
      <c r="I211" s="13"/>
      <c r="M211" s="5"/>
    </row>
    <row r="212" spans="1:17" ht="38.25">
      <c r="A212" s="10" t="s">
        <v>290</v>
      </c>
      <c r="B212" s="11">
        <v>957</v>
      </c>
      <c r="C212" s="10" t="s">
        <v>18</v>
      </c>
      <c r="D212" s="10" t="s">
        <v>0</v>
      </c>
      <c r="E212" s="11" t="s">
        <v>109</v>
      </c>
      <c r="F212" s="11"/>
      <c r="G212" s="4">
        <f>G213+G220+G224</f>
        <v>31815860</v>
      </c>
      <c r="I212" s="13"/>
      <c r="M212" s="5"/>
    </row>
    <row r="213" spans="1:17" ht="38.25">
      <c r="A213" s="10" t="s">
        <v>110</v>
      </c>
      <c r="B213" s="11">
        <v>957</v>
      </c>
      <c r="C213" s="10" t="s">
        <v>18</v>
      </c>
      <c r="D213" s="10" t="s">
        <v>0</v>
      </c>
      <c r="E213" s="11" t="s">
        <v>111</v>
      </c>
      <c r="F213" s="11"/>
      <c r="G213" s="4">
        <f>G214+G217</f>
        <v>11961860</v>
      </c>
      <c r="I213" s="13"/>
      <c r="M213" s="5"/>
    </row>
    <row r="214" spans="1:17" ht="38.25">
      <c r="A214" s="10" t="s">
        <v>112</v>
      </c>
      <c r="B214" s="11">
        <v>957</v>
      </c>
      <c r="C214" s="10" t="s">
        <v>18</v>
      </c>
      <c r="D214" s="10" t="s">
        <v>0</v>
      </c>
      <c r="E214" s="11" t="s">
        <v>113</v>
      </c>
      <c r="F214" s="11"/>
      <c r="G214" s="4">
        <f>SUM(G215:G216)</f>
        <v>11937990</v>
      </c>
      <c r="I214" s="13"/>
      <c r="M214" s="5"/>
    </row>
    <row r="215" spans="1:17" ht="63.75">
      <c r="A215" s="7" t="s">
        <v>61</v>
      </c>
      <c r="B215" s="8">
        <v>957</v>
      </c>
      <c r="C215" s="7" t="s">
        <v>18</v>
      </c>
      <c r="D215" s="7" t="s">
        <v>0</v>
      </c>
      <c r="E215" s="8" t="s">
        <v>113</v>
      </c>
      <c r="F215" s="8" t="s">
        <v>62</v>
      </c>
      <c r="G215" s="9">
        <f>10895700+2290</f>
        <v>10897990</v>
      </c>
      <c r="I215" s="13"/>
      <c r="M215" s="5"/>
      <c r="O215" s="6"/>
      <c r="P215" s="6"/>
      <c r="Q215" s="6"/>
    </row>
    <row r="216" spans="1:17" ht="25.5">
      <c r="A216" s="7" t="s">
        <v>63</v>
      </c>
      <c r="B216" s="8">
        <v>957</v>
      </c>
      <c r="C216" s="7" t="s">
        <v>18</v>
      </c>
      <c r="D216" s="7" t="s">
        <v>0</v>
      </c>
      <c r="E216" s="8" t="s">
        <v>113</v>
      </c>
      <c r="F216" s="8" t="s">
        <v>64</v>
      </c>
      <c r="G216" s="9">
        <v>1040000</v>
      </c>
      <c r="I216" s="13"/>
      <c r="M216" s="5"/>
    </row>
    <row r="217" spans="1:17" ht="25.5">
      <c r="A217" s="10" t="s">
        <v>114</v>
      </c>
      <c r="B217" s="11">
        <v>957</v>
      </c>
      <c r="C217" s="10" t="s">
        <v>18</v>
      </c>
      <c r="D217" s="10" t="s">
        <v>0</v>
      </c>
      <c r="E217" s="11" t="s">
        <v>115</v>
      </c>
      <c r="F217" s="11"/>
      <c r="G217" s="4">
        <f>G218</f>
        <v>23870</v>
      </c>
      <c r="I217" s="13"/>
      <c r="M217" s="5"/>
    </row>
    <row r="218" spans="1:17" ht="51">
      <c r="A218" s="10" t="s">
        <v>252</v>
      </c>
      <c r="B218" s="11">
        <v>957</v>
      </c>
      <c r="C218" s="10" t="s">
        <v>18</v>
      </c>
      <c r="D218" s="10" t="s">
        <v>0</v>
      </c>
      <c r="E218" s="11" t="s">
        <v>251</v>
      </c>
      <c r="F218" s="11"/>
      <c r="G218" s="4">
        <f>G219</f>
        <v>23870</v>
      </c>
      <c r="I218" s="13"/>
      <c r="M218" s="5"/>
    </row>
    <row r="219" spans="1:17" ht="25.5">
      <c r="A219" s="7" t="s">
        <v>63</v>
      </c>
      <c r="B219" s="8">
        <v>957</v>
      </c>
      <c r="C219" s="7" t="s">
        <v>18</v>
      </c>
      <c r="D219" s="7" t="s">
        <v>0</v>
      </c>
      <c r="E219" s="8" t="s">
        <v>251</v>
      </c>
      <c r="F219" s="8" t="s">
        <v>64</v>
      </c>
      <c r="G219" s="9">
        <v>23870</v>
      </c>
      <c r="I219" s="13"/>
      <c r="M219" s="5"/>
    </row>
    <row r="220" spans="1:17" ht="25.5">
      <c r="A220" s="10" t="s">
        <v>116</v>
      </c>
      <c r="B220" s="11">
        <v>957</v>
      </c>
      <c r="C220" s="10" t="s">
        <v>18</v>
      </c>
      <c r="D220" s="10" t="s">
        <v>0</v>
      </c>
      <c r="E220" s="11" t="s">
        <v>117</v>
      </c>
      <c r="F220" s="11"/>
      <c r="G220" s="4">
        <f>G221</f>
        <v>2626500</v>
      </c>
      <c r="I220" s="13"/>
    </row>
    <row r="221" spans="1:17" ht="38.25">
      <c r="A221" s="10" t="s">
        <v>118</v>
      </c>
      <c r="B221" s="11">
        <v>957</v>
      </c>
      <c r="C221" s="10" t="s">
        <v>18</v>
      </c>
      <c r="D221" s="10" t="s">
        <v>0</v>
      </c>
      <c r="E221" s="11" t="s">
        <v>119</v>
      </c>
      <c r="F221" s="11"/>
      <c r="G221" s="4">
        <f>SUM(G222:G223)</f>
        <v>2626500</v>
      </c>
      <c r="I221" s="13"/>
    </row>
    <row r="222" spans="1:17" ht="63.75">
      <c r="A222" s="7" t="s">
        <v>61</v>
      </c>
      <c r="B222" s="8">
        <v>957</v>
      </c>
      <c r="C222" s="7" t="s">
        <v>18</v>
      </c>
      <c r="D222" s="7" t="s">
        <v>0</v>
      </c>
      <c r="E222" s="8" t="s">
        <v>119</v>
      </c>
      <c r="F222" s="8" t="s">
        <v>62</v>
      </c>
      <c r="G222" s="9">
        <v>2121000</v>
      </c>
      <c r="I222" s="13"/>
    </row>
    <row r="223" spans="1:17" ht="25.5">
      <c r="A223" s="7" t="s">
        <v>63</v>
      </c>
      <c r="B223" s="8">
        <v>957</v>
      </c>
      <c r="C223" s="7" t="s">
        <v>18</v>
      </c>
      <c r="D223" s="7" t="s">
        <v>0</v>
      </c>
      <c r="E223" s="8" t="s">
        <v>119</v>
      </c>
      <c r="F223" s="8" t="s">
        <v>64</v>
      </c>
      <c r="G223" s="9">
        <v>505500</v>
      </c>
      <c r="I223" s="13"/>
    </row>
    <row r="224" spans="1:17" ht="25.5">
      <c r="A224" s="10" t="s">
        <v>120</v>
      </c>
      <c r="B224" s="11">
        <v>957</v>
      </c>
      <c r="C224" s="10" t="s">
        <v>18</v>
      </c>
      <c r="D224" s="10" t="s">
        <v>0</v>
      </c>
      <c r="E224" s="11" t="s">
        <v>121</v>
      </c>
      <c r="F224" s="11"/>
      <c r="G224" s="4">
        <f>G225+G230</f>
        <v>17227500</v>
      </c>
    </row>
    <row r="225" spans="1:7" ht="51">
      <c r="A225" s="10" t="s">
        <v>122</v>
      </c>
      <c r="B225" s="11">
        <v>957</v>
      </c>
      <c r="C225" s="10" t="s">
        <v>18</v>
      </c>
      <c r="D225" s="10" t="s">
        <v>0</v>
      </c>
      <c r="E225" s="11" t="s">
        <v>123</v>
      </c>
      <c r="F225" s="11"/>
      <c r="G225" s="4">
        <f>G226</f>
        <v>16727500</v>
      </c>
    </row>
    <row r="226" spans="1:7" ht="51">
      <c r="A226" s="10" t="s">
        <v>122</v>
      </c>
      <c r="B226" s="11">
        <v>957</v>
      </c>
      <c r="C226" s="10" t="s">
        <v>18</v>
      </c>
      <c r="D226" s="10" t="s">
        <v>0</v>
      </c>
      <c r="E226" s="11" t="s">
        <v>123</v>
      </c>
      <c r="F226" s="11"/>
      <c r="G226" s="4">
        <f>SUM(G227:G229)</f>
        <v>16727500</v>
      </c>
    </row>
    <row r="227" spans="1:7" ht="63.75">
      <c r="A227" s="7" t="s">
        <v>61</v>
      </c>
      <c r="B227" s="8">
        <v>957</v>
      </c>
      <c r="C227" s="7" t="s">
        <v>18</v>
      </c>
      <c r="D227" s="7" t="s">
        <v>0</v>
      </c>
      <c r="E227" s="8" t="s">
        <v>123</v>
      </c>
      <c r="F227" s="8" t="s">
        <v>62</v>
      </c>
      <c r="G227" s="9">
        <v>14040000</v>
      </c>
    </row>
    <row r="228" spans="1:7" ht="25.5">
      <c r="A228" s="7" t="s">
        <v>63</v>
      </c>
      <c r="B228" s="8">
        <v>957</v>
      </c>
      <c r="C228" s="7" t="s">
        <v>18</v>
      </c>
      <c r="D228" s="7" t="s">
        <v>0</v>
      </c>
      <c r="E228" s="8" t="s">
        <v>123</v>
      </c>
      <c r="F228" s="8" t="s">
        <v>64</v>
      </c>
      <c r="G228" s="9">
        <v>2684000</v>
      </c>
    </row>
    <row r="229" spans="1:7">
      <c r="A229" s="7" t="s">
        <v>67</v>
      </c>
      <c r="B229" s="8">
        <v>957</v>
      </c>
      <c r="C229" s="7" t="s">
        <v>18</v>
      </c>
      <c r="D229" s="7" t="s">
        <v>0</v>
      </c>
      <c r="E229" s="8" t="s">
        <v>123</v>
      </c>
      <c r="F229" s="8" t="s">
        <v>68</v>
      </c>
      <c r="G229" s="9">
        <v>3500</v>
      </c>
    </row>
    <row r="230" spans="1:7" ht="25.5">
      <c r="A230" s="10" t="s">
        <v>297</v>
      </c>
      <c r="B230" s="11"/>
      <c r="C230" s="10"/>
      <c r="D230" s="10"/>
      <c r="E230" s="11" t="s">
        <v>296</v>
      </c>
      <c r="F230" s="11"/>
      <c r="G230" s="4">
        <f>G231</f>
        <v>500000</v>
      </c>
    </row>
    <row r="231" spans="1:7" ht="38.25">
      <c r="A231" s="10" t="s">
        <v>298</v>
      </c>
      <c r="B231" s="11">
        <v>957</v>
      </c>
      <c r="C231" s="10" t="s">
        <v>18</v>
      </c>
      <c r="D231" s="10" t="s">
        <v>0</v>
      </c>
      <c r="E231" s="11" t="s">
        <v>292</v>
      </c>
      <c r="F231" s="11"/>
      <c r="G231" s="4">
        <f>G232</f>
        <v>500000</v>
      </c>
    </row>
    <row r="232" spans="1:7" ht="25.5">
      <c r="A232" s="7" t="s">
        <v>63</v>
      </c>
      <c r="B232" s="8">
        <v>957</v>
      </c>
      <c r="C232" s="7" t="s">
        <v>18</v>
      </c>
      <c r="D232" s="7" t="s">
        <v>0</v>
      </c>
      <c r="E232" s="8" t="s">
        <v>292</v>
      </c>
      <c r="F232" s="8" t="s">
        <v>64</v>
      </c>
      <c r="G232" s="9">
        <v>500000</v>
      </c>
    </row>
    <row r="233" spans="1:7" ht="25.5">
      <c r="A233" s="10" t="s">
        <v>31</v>
      </c>
      <c r="B233" s="11">
        <v>957</v>
      </c>
      <c r="C233" s="10" t="s">
        <v>18</v>
      </c>
      <c r="D233" s="10" t="s">
        <v>5</v>
      </c>
      <c r="E233" s="11"/>
      <c r="F233" s="11"/>
      <c r="G233" s="4">
        <f>G234</f>
        <v>2248000</v>
      </c>
    </row>
    <row r="234" spans="1:7" ht="38.25">
      <c r="A234" s="10" t="s">
        <v>290</v>
      </c>
      <c r="B234" s="11">
        <v>957</v>
      </c>
      <c r="C234" s="10" t="s">
        <v>18</v>
      </c>
      <c r="D234" s="10" t="s">
        <v>5</v>
      </c>
      <c r="E234" s="11" t="s">
        <v>109</v>
      </c>
      <c r="F234" s="11"/>
      <c r="G234" s="4">
        <f>G235</f>
        <v>2248000</v>
      </c>
    </row>
    <row r="235" spans="1:7" ht="25.5">
      <c r="A235" s="10" t="s">
        <v>124</v>
      </c>
      <c r="B235" s="11">
        <v>957</v>
      </c>
      <c r="C235" s="10" t="s">
        <v>18</v>
      </c>
      <c r="D235" s="10" t="s">
        <v>5</v>
      </c>
      <c r="E235" s="11" t="s">
        <v>125</v>
      </c>
      <c r="F235" s="11"/>
      <c r="G235" s="4">
        <f>G236</f>
        <v>2248000</v>
      </c>
    </row>
    <row r="236" spans="1:7" ht="51">
      <c r="A236" s="10" t="s">
        <v>126</v>
      </c>
      <c r="B236" s="11">
        <v>957</v>
      </c>
      <c r="C236" s="10" t="s">
        <v>18</v>
      </c>
      <c r="D236" s="10" t="s">
        <v>5</v>
      </c>
      <c r="E236" s="11" t="s">
        <v>127</v>
      </c>
      <c r="F236" s="11"/>
      <c r="G236" s="4">
        <f>SUM(G237:G238)</f>
        <v>2248000</v>
      </c>
    </row>
    <row r="237" spans="1:7" ht="63.75">
      <c r="A237" s="7" t="s">
        <v>61</v>
      </c>
      <c r="B237" s="8">
        <v>957</v>
      </c>
      <c r="C237" s="7" t="s">
        <v>18</v>
      </c>
      <c r="D237" s="7" t="s">
        <v>5</v>
      </c>
      <c r="E237" s="8" t="s">
        <v>127</v>
      </c>
      <c r="F237" s="8" t="s">
        <v>62</v>
      </c>
      <c r="G237" s="9">
        <f>1878000+350000</f>
        <v>2228000</v>
      </c>
    </row>
    <row r="238" spans="1:7" ht="25.5">
      <c r="A238" s="7" t="s">
        <v>94</v>
      </c>
      <c r="B238" s="8">
        <v>957</v>
      </c>
      <c r="C238" s="7" t="s">
        <v>18</v>
      </c>
      <c r="D238" s="7" t="s">
        <v>5</v>
      </c>
      <c r="E238" s="8" t="s">
        <v>127</v>
      </c>
      <c r="F238" s="8" t="s">
        <v>64</v>
      </c>
      <c r="G238" s="9">
        <v>20000</v>
      </c>
    </row>
    <row r="239" spans="1:7">
      <c r="A239" s="10" t="s">
        <v>45</v>
      </c>
      <c r="B239" s="11">
        <v>957</v>
      </c>
      <c r="C239" s="10" t="s">
        <v>11</v>
      </c>
      <c r="D239" s="10"/>
      <c r="E239" s="11"/>
      <c r="F239" s="11"/>
      <c r="G239" s="4">
        <f>G240</f>
        <v>200000</v>
      </c>
    </row>
    <row r="240" spans="1:7">
      <c r="A240" s="10" t="s">
        <v>35</v>
      </c>
      <c r="B240" s="11">
        <v>957</v>
      </c>
      <c r="C240" s="10" t="s">
        <v>11</v>
      </c>
      <c r="D240" s="10" t="s">
        <v>0</v>
      </c>
      <c r="E240" s="11"/>
      <c r="F240" s="11"/>
      <c r="G240" s="4">
        <f>G241</f>
        <v>200000</v>
      </c>
    </row>
    <row r="241" spans="1:11" ht="51">
      <c r="A241" s="10" t="s">
        <v>253</v>
      </c>
      <c r="B241" s="11">
        <v>957</v>
      </c>
      <c r="C241" s="10" t="s">
        <v>11</v>
      </c>
      <c r="D241" s="10" t="s">
        <v>0</v>
      </c>
      <c r="E241" s="11" t="s">
        <v>254</v>
      </c>
      <c r="F241" s="11"/>
      <c r="G241" s="4">
        <f>G242</f>
        <v>200000</v>
      </c>
    </row>
    <row r="242" spans="1:11" ht="25.5">
      <c r="A242" s="10" t="s">
        <v>256</v>
      </c>
      <c r="B242" s="11">
        <v>957</v>
      </c>
      <c r="C242" s="10" t="s">
        <v>11</v>
      </c>
      <c r="D242" s="10" t="s">
        <v>0</v>
      </c>
      <c r="E242" s="11" t="s">
        <v>255</v>
      </c>
      <c r="F242" s="11"/>
      <c r="G242" s="4">
        <f>G243+G246</f>
        <v>200000</v>
      </c>
      <c r="I242" s="6"/>
    </row>
    <row r="243" spans="1:11" ht="25.5">
      <c r="A243" s="10" t="s">
        <v>128</v>
      </c>
      <c r="B243" s="11">
        <v>957</v>
      </c>
      <c r="C243" s="10" t="s">
        <v>11</v>
      </c>
      <c r="D243" s="10" t="s">
        <v>0</v>
      </c>
      <c r="E243" s="11" t="s">
        <v>257</v>
      </c>
      <c r="F243" s="11"/>
      <c r="G243" s="4">
        <f>G244</f>
        <v>150000</v>
      </c>
    </row>
    <row r="244" spans="1:11" ht="102">
      <c r="A244" s="18" t="s">
        <v>129</v>
      </c>
      <c r="B244" s="28">
        <v>957</v>
      </c>
      <c r="C244" s="10" t="s">
        <v>11</v>
      </c>
      <c r="D244" s="10" t="s">
        <v>0</v>
      </c>
      <c r="E244" s="11" t="s">
        <v>258</v>
      </c>
      <c r="F244" s="11"/>
      <c r="G244" s="4">
        <f>G245</f>
        <v>150000</v>
      </c>
    </row>
    <row r="245" spans="1:11" ht="25.5">
      <c r="A245" s="7" t="s">
        <v>63</v>
      </c>
      <c r="B245" s="27">
        <v>957</v>
      </c>
      <c r="C245" s="7" t="s">
        <v>11</v>
      </c>
      <c r="D245" s="7" t="s">
        <v>0</v>
      </c>
      <c r="E245" s="8" t="s">
        <v>258</v>
      </c>
      <c r="F245" s="8" t="s">
        <v>64</v>
      </c>
      <c r="G245" s="9">
        <v>150000</v>
      </c>
    </row>
    <row r="246" spans="1:11" ht="38.25">
      <c r="A246" s="10" t="s">
        <v>259</v>
      </c>
      <c r="B246" s="11">
        <v>957</v>
      </c>
      <c r="C246" s="10" t="s">
        <v>11</v>
      </c>
      <c r="D246" s="10" t="s">
        <v>0</v>
      </c>
      <c r="E246" s="11" t="s">
        <v>260</v>
      </c>
      <c r="F246" s="11"/>
      <c r="G246" s="4">
        <f>G247</f>
        <v>50000</v>
      </c>
    </row>
    <row r="247" spans="1:11" ht="25.5">
      <c r="A247" s="7" t="s">
        <v>63</v>
      </c>
      <c r="B247" s="27">
        <v>957</v>
      </c>
      <c r="C247" s="7" t="s">
        <v>11</v>
      </c>
      <c r="D247" s="7" t="s">
        <v>0</v>
      </c>
      <c r="E247" s="8" t="s">
        <v>260</v>
      </c>
      <c r="F247" s="8" t="s">
        <v>64</v>
      </c>
      <c r="G247" s="9">
        <v>50000</v>
      </c>
    </row>
    <row r="248" spans="1:11" ht="25.5">
      <c r="A248" s="10" t="s">
        <v>233</v>
      </c>
      <c r="B248" s="11" t="s">
        <v>234</v>
      </c>
      <c r="C248" s="21"/>
      <c r="D248" s="21"/>
      <c r="E248" s="22"/>
      <c r="F248" s="22"/>
      <c r="G248" s="4">
        <f>G249+G334</f>
        <v>347038519.56</v>
      </c>
    </row>
    <row r="249" spans="1:11">
      <c r="A249" s="10" t="s">
        <v>42</v>
      </c>
      <c r="B249" s="11" t="s">
        <v>234</v>
      </c>
      <c r="C249" s="10" t="s">
        <v>24</v>
      </c>
      <c r="D249" s="10"/>
      <c r="E249" s="11"/>
      <c r="F249" s="11"/>
      <c r="G249" s="4">
        <f>G250+G261+G302+G307+G321</f>
        <v>345958519.56</v>
      </c>
    </row>
    <row r="250" spans="1:11">
      <c r="A250" s="10" t="s">
        <v>25</v>
      </c>
      <c r="B250" s="11" t="s">
        <v>234</v>
      </c>
      <c r="C250" s="10" t="s">
        <v>24</v>
      </c>
      <c r="D250" s="10" t="s">
        <v>0</v>
      </c>
      <c r="E250" s="11"/>
      <c r="F250" s="11"/>
      <c r="G250" s="4">
        <f>G251</f>
        <v>72663300</v>
      </c>
      <c r="I250" s="14"/>
      <c r="J250" s="14"/>
      <c r="K250" s="14"/>
    </row>
    <row r="251" spans="1:11" ht="38.25">
      <c r="A251" s="10" t="s">
        <v>304</v>
      </c>
      <c r="B251" s="11" t="s">
        <v>234</v>
      </c>
      <c r="C251" s="10" t="s">
        <v>24</v>
      </c>
      <c r="D251" s="10" t="s">
        <v>0</v>
      </c>
      <c r="E251" s="11" t="s">
        <v>54</v>
      </c>
      <c r="F251" s="11"/>
      <c r="G251" s="4">
        <f>G252</f>
        <v>72663300</v>
      </c>
    </row>
    <row r="252" spans="1:11">
      <c r="A252" s="10" t="s">
        <v>55</v>
      </c>
      <c r="B252" s="11" t="s">
        <v>234</v>
      </c>
      <c r="C252" s="10" t="s">
        <v>24</v>
      </c>
      <c r="D252" s="10" t="s">
        <v>0</v>
      </c>
      <c r="E252" s="11" t="s">
        <v>56</v>
      </c>
      <c r="F252" s="11"/>
      <c r="G252" s="4">
        <f>G253+G257</f>
        <v>72663300</v>
      </c>
    </row>
    <row r="253" spans="1:11" ht="38.25">
      <c r="A253" s="10" t="s">
        <v>57</v>
      </c>
      <c r="B253" s="11" t="s">
        <v>234</v>
      </c>
      <c r="C253" s="10" t="s">
        <v>24</v>
      </c>
      <c r="D253" s="10" t="s">
        <v>0</v>
      </c>
      <c r="E253" s="11" t="s">
        <v>58</v>
      </c>
      <c r="F253" s="11"/>
      <c r="G253" s="4">
        <f>G254</f>
        <v>61773900</v>
      </c>
    </row>
    <row r="254" spans="1:11" ht="51">
      <c r="A254" s="10" t="s">
        <v>59</v>
      </c>
      <c r="B254" s="11" t="s">
        <v>234</v>
      </c>
      <c r="C254" s="10" t="s">
        <v>24</v>
      </c>
      <c r="D254" s="10" t="s">
        <v>0</v>
      </c>
      <c r="E254" s="11" t="s">
        <v>60</v>
      </c>
      <c r="F254" s="11"/>
      <c r="G254" s="4">
        <f>SUM(G255:G256)</f>
        <v>61773900</v>
      </c>
    </row>
    <row r="255" spans="1:11" ht="63.75">
      <c r="A255" s="7" t="s">
        <v>61</v>
      </c>
      <c r="B255" s="8" t="s">
        <v>234</v>
      </c>
      <c r="C255" s="7" t="s">
        <v>24</v>
      </c>
      <c r="D255" s="7" t="s">
        <v>0</v>
      </c>
      <c r="E255" s="8" t="s">
        <v>60</v>
      </c>
      <c r="F255" s="8" t="s">
        <v>62</v>
      </c>
      <c r="G255" s="9">
        <f>61773900-190000</f>
        <v>61583900</v>
      </c>
    </row>
    <row r="256" spans="1:11" ht="25.5">
      <c r="A256" s="7" t="s">
        <v>63</v>
      </c>
      <c r="B256" s="8" t="s">
        <v>234</v>
      </c>
      <c r="C256" s="7" t="s">
        <v>24</v>
      </c>
      <c r="D256" s="7" t="s">
        <v>0</v>
      </c>
      <c r="E256" s="8" t="s">
        <v>60</v>
      </c>
      <c r="F256" s="8" t="s">
        <v>64</v>
      </c>
      <c r="G256" s="9">
        <v>190000</v>
      </c>
    </row>
    <row r="257" spans="1:7" ht="38.25">
      <c r="A257" s="10" t="s">
        <v>65</v>
      </c>
      <c r="B257" s="11" t="s">
        <v>234</v>
      </c>
      <c r="C257" s="10" t="s">
        <v>24</v>
      </c>
      <c r="D257" s="10" t="s">
        <v>0</v>
      </c>
      <c r="E257" s="11" t="s">
        <v>66</v>
      </c>
      <c r="F257" s="11"/>
      <c r="G257" s="4">
        <f>SUM(G258:G260)</f>
        <v>10889400</v>
      </c>
    </row>
    <row r="258" spans="1:7" ht="63.75">
      <c r="A258" s="7" t="s">
        <v>61</v>
      </c>
      <c r="B258" s="8" t="s">
        <v>234</v>
      </c>
      <c r="C258" s="7" t="s">
        <v>24</v>
      </c>
      <c r="D258" s="7" t="s">
        <v>0</v>
      </c>
      <c r="E258" s="8" t="s">
        <v>66</v>
      </c>
      <c r="F258" s="8" t="s">
        <v>62</v>
      </c>
      <c r="G258" s="9">
        <v>1533800</v>
      </c>
    </row>
    <row r="259" spans="1:7" ht="25.5">
      <c r="A259" s="7" t="s">
        <v>63</v>
      </c>
      <c r="B259" s="8" t="s">
        <v>234</v>
      </c>
      <c r="C259" s="7" t="s">
        <v>24</v>
      </c>
      <c r="D259" s="7" t="s">
        <v>0</v>
      </c>
      <c r="E259" s="8" t="s">
        <v>66</v>
      </c>
      <c r="F259" s="8" t="s">
        <v>64</v>
      </c>
      <c r="G259" s="9">
        <f>6101700+3204000</f>
        <v>9305700</v>
      </c>
    </row>
    <row r="260" spans="1:7">
      <c r="A260" s="7" t="s">
        <v>67</v>
      </c>
      <c r="B260" s="8" t="s">
        <v>234</v>
      </c>
      <c r="C260" s="7" t="s">
        <v>24</v>
      </c>
      <c r="D260" s="7" t="s">
        <v>0</v>
      </c>
      <c r="E260" s="8" t="s">
        <v>66</v>
      </c>
      <c r="F260" s="8" t="s">
        <v>68</v>
      </c>
      <c r="G260" s="9">
        <v>49900</v>
      </c>
    </row>
    <row r="261" spans="1:7">
      <c r="A261" s="10" t="s">
        <v>26</v>
      </c>
      <c r="B261" s="11" t="s">
        <v>234</v>
      </c>
      <c r="C261" s="10" t="s">
        <v>24</v>
      </c>
      <c r="D261" s="10" t="s">
        <v>1</v>
      </c>
      <c r="E261" s="11"/>
      <c r="F261" s="11"/>
      <c r="G261" s="4">
        <f>G262</f>
        <v>210574959.56</v>
      </c>
    </row>
    <row r="262" spans="1:7" ht="38.25">
      <c r="A262" s="10" t="s">
        <v>291</v>
      </c>
      <c r="B262" s="11" t="s">
        <v>234</v>
      </c>
      <c r="C262" s="10" t="s">
        <v>24</v>
      </c>
      <c r="D262" s="10" t="s">
        <v>1</v>
      </c>
      <c r="E262" s="11" t="s">
        <v>54</v>
      </c>
      <c r="F262" s="11"/>
      <c r="G262" s="4">
        <f>G263</f>
        <v>210574959.56</v>
      </c>
    </row>
    <row r="263" spans="1:7">
      <c r="A263" s="10" t="s">
        <v>69</v>
      </c>
      <c r="B263" s="11" t="s">
        <v>234</v>
      </c>
      <c r="C263" s="10" t="s">
        <v>24</v>
      </c>
      <c r="D263" s="10" t="s">
        <v>1</v>
      </c>
      <c r="E263" s="11" t="s">
        <v>70</v>
      </c>
      <c r="F263" s="11"/>
      <c r="G263" s="4">
        <f>G264+G269+G273+G279+G282+G284+G286+G290+G294+G298</f>
        <v>210574959.56</v>
      </c>
    </row>
    <row r="264" spans="1:7" ht="38.25">
      <c r="A264" s="10" t="s">
        <v>57</v>
      </c>
      <c r="B264" s="11" t="s">
        <v>234</v>
      </c>
      <c r="C264" s="10" t="s">
        <v>24</v>
      </c>
      <c r="D264" s="10" t="s">
        <v>1</v>
      </c>
      <c r="E264" s="11" t="s">
        <v>71</v>
      </c>
      <c r="F264" s="11"/>
      <c r="G264" s="4">
        <f>G265</f>
        <v>158104300</v>
      </c>
    </row>
    <row r="265" spans="1:7" ht="102">
      <c r="A265" s="18" t="s">
        <v>72</v>
      </c>
      <c r="B265" s="28" t="s">
        <v>234</v>
      </c>
      <c r="C265" s="10" t="s">
        <v>24</v>
      </c>
      <c r="D265" s="10" t="s">
        <v>1</v>
      </c>
      <c r="E265" s="11" t="s">
        <v>73</v>
      </c>
      <c r="F265" s="11"/>
      <c r="G265" s="4">
        <f>SUM(G266:G268)</f>
        <v>158104300</v>
      </c>
    </row>
    <row r="266" spans="1:7" ht="63.75">
      <c r="A266" s="7" t="s">
        <v>61</v>
      </c>
      <c r="B266" s="27" t="s">
        <v>234</v>
      </c>
      <c r="C266" s="7" t="s">
        <v>24</v>
      </c>
      <c r="D266" s="7" t="s">
        <v>1</v>
      </c>
      <c r="E266" s="8" t="s">
        <v>73</v>
      </c>
      <c r="F266" s="8" t="s">
        <v>62</v>
      </c>
      <c r="G266" s="9">
        <v>92615000</v>
      </c>
    </row>
    <row r="267" spans="1:7" ht="25.5">
      <c r="A267" s="7" t="s">
        <v>63</v>
      </c>
      <c r="B267" s="27" t="s">
        <v>234</v>
      </c>
      <c r="C267" s="7" t="s">
        <v>24</v>
      </c>
      <c r="D267" s="7" t="s">
        <v>1</v>
      </c>
      <c r="E267" s="8" t="s">
        <v>73</v>
      </c>
      <c r="F267" s="8" t="s">
        <v>64</v>
      </c>
      <c r="G267" s="9">
        <v>724000</v>
      </c>
    </row>
    <row r="268" spans="1:7" ht="38.25">
      <c r="A268" s="19" t="s">
        <v>74</v>
      </c>
      <c r="B268" s="27" t="s">
        <v>234</v>
      </c>
      <c r="C268" s="7" t="s">
        <v>24</v>
      </c>
      <c r="D268" s="7" t="s">
        <v>1</v>
      </c>
      <c r="E268" s="8" t="s">
        <v>73</v>
      </c>
      <c r="F268" s="8" t="s">
        <v>75</v>
      </c>
      <c r="G268" s="9">
        <v>64765300</v>
      </c>
    </row>
    <row r="269" spans="1:7" ht="63.75" hidden="1">
      <c r="A269" s="24" t="s">
        <v>261</v>
      </c>
      <c r="B269" s="28" t="s">
        <v>234</v>
      </c>
      <c r="C269" s="10" t="s">
        <v>24</v>
      </c>
      <c r="D269" s="10" t="s">
        <v>1</v>
      </c>
      <c r="E269" s="11" t="s">
        <v>77</v>
      </c>
      <c r="F269" s="11"/>
      <c r="G269" s="4">
        <f>G270</f>
        <v>0</v>
      </c>
    </row>
    <row r="270" spans="1:7" ht="76.5" hidden="1">
      <c r="A270" s="19" t="s">
        <v>262</v>
      </c>
      <c r="B270" s="27" t="s">
        <v>234</v>
      </c>
      <c r="C270" s="7" t="s">
        <v>24</v>
      </c>
      <c r="D270" s="7" t="s">
        <v>1</v>
      </c>
      <c r="E270" s="8" t="s">
        <v>263</v>
      </c>
      <c r="F270" s="8"/>
      <c r="G270" s="9">
        <f>SUM(G271:G272)</f>
        <v>0</v>
      </c>
    </row>
    <row r="271" spans="1:7" ht="63.75" hidden="1">
      <c r="A271" s="19" t="s">
        <v>61</v>
      </c>
      <c r="B271" s="27" t="s">
        <v>234</v>
      </c>
      <c r="C271" s="7" t="s">
        <v>24</v>
      </c>
      <c r="D271" s="7" t="s">
        <v>1</v>
      </c>
      <c r="E271" s="8" t="s">
        <v>264</v>
      </c>
      <c r="F271" s="8" t="s">
        <v>62</v>
      </c>
      <c r="G271" s="9">
        <v>0</v>
      </c>
    </row>
    <row r="272" spans="1:7" ht="38.25" hidden="1">
      <c r="A272" s="19" t="s">
        <v>74</v>
      </c>
      <c r="B272" s="27" t="s">
        <v>234</v>
      </c>
      <c r="C272" s="7" t="s">
        <v>24</v>
      </c>
      <c r="D272" s="7" t="s">
        <v>1</v>
      </c>
      <c r="E272" s="8" t="s">
        <v>264</v>
      </c>
      <c r="F272" s="8" t="s">
        <v>75</v>
      </c>
      <c r="G272" s="9">
        <v>0</v>
      </c>
    </row>
    <row r="273" spans="1:9" ht="51">
      <c r="A273" s="10" t="s">
        <v>76</v>
      </c>
      <c r="B273" s="11" t="s">
        <v>234</v>
      </c>
      <c r="C273" s="10" t="s">
        <v>24</v>
      </c>
      <c r="D273" s="10" t="s">
        <v>1</v>
      </c>
      <c r="E273" s="11" t="s">
        <v>80</v>
      </c>
      <c r="F273" s="11"/>
      <c r="G273" s="4">
        <f>G274</f>
        <v>48191800</v>
      </c>
    </row>
    <row r="274" spans="1:9" ht="51">
      <c r="A274" s="10" t="s">
        <v>76</v>
      </c>
      <c r="B274" s="11" t="s">
        <v>234</v>
      </c>
      <c r="C274" s="10" t="s">
        <v>24</v>
      </c>
      <c r="D274" s="10" t="s">
        <v>1</v>
      </c>
      <c r="E274" s="11" t="s">
        <v>80</v>
      </c>
      <c r="F274" s="11"/>
      <c r="G274" s="4">
        <f>SUM(G275:G278)</f>
        <v>48191800</v>
      </c>
    </row>
    <row r="275" spans="1:9" ht="63.75">
      <c r="A275" s="7" t="s">
        <v>61</v>
      </c>
      <c r="B275" s="8" t="s">
        <v>234</v>
      </c>
      <c r="C275" s="7" t="s">
        <v>24</v>
      </c>
      <c r="D275" s="7" t="s">
        <v>1</v>
      </c>
      <c r="E275" s="8" t="s">
        <v>80</v>
      </c>
      <c r="F275" s="8" t="s">
        <v>62</v>
      </c>
      <c r="G275" s="9">
        <v>1881700</v>
      </c>
    </row>
    <row r="276" spans="1:9" ht="25.5">
      <c r="A276" s="7" t="s">
        <v>63</v>
      </c>
      <c r="B276" s="8" t="s">
        <v>234</v>
      </c>
      <c r="C276" s="7" t="s">
        <v>24</v>
      </c>
      <c r="D276" s="7" t="s">
        <v>1</v>
      </c>
      <c r="E276" s="8" t="s">
        <v>80</v>
      </c>
      <c r="F276" s="8" t="s">
        <v>64</v>
      </c>
      <c r="G276" s="9">
        <f>4747060+718500</f>
        <v>5465560</v>
      </c>
    </row>
    <row r="277" spans="1:9" ht="38.25">
      <c r="A277" s="19" t="s">
        <v>74</v>
      </c>
      <c r="B277" s="8" t="s">
        <v>234</v>
      </c>
      <c r="C277" s="7" t="s">
        <v>24</v>
      </c>
      <c r="D277" s="7" t="s">
        <v>1</v>
      </c>
      <c r="E277" s="8" t="s">
        <v>80</v>
      </c>
      <c r="F277" s="8" t="s">
        <v>75</v>
      </c>
      <c r="G277" s="9">
        <v>40806440</v>
      </c>
    </row>
    <row r="278" spans="1:9">
      <c r="A278" s="7" t="s">
        <v>67</v>
      </c>
      <c r="B278" s="8" t="s">
        <v>234</v>
      </c>
      <c r="C278" s="7" t="s">
        <v>24</v>
      </c>
      <c r="D278" s="7" t="s">
        <v>1</v>
      </c>
      <c r="E278" s="8" t="s">
        <v>80</v>
      </c>
      <c r="F278" s="8" t="s">
        <v>68</v>
      </c>
      <c r="G278" s="9">
        <v>38100</v>
      </c>
    </row>
    <row r="279" spans="1:9">
      <c r="A279" s="10" t="s">
        <v>266</v>
      </c>
      <c r="B279" s="11" t="s">
        <v>234</v>
      </c>
      <c r="C279" s="10" t="s">
        <v>24</v>
      </c>
      <c r="D279" s="10" t="s">
        <v>1</v>
      </c>
      <c r="E279" s="11" t="s">
        <v>82</v>
      </c>
      <c r="F279" s="11"/>
      <c r="G279" s="4">
        <f>SUM(G280:G281)</f>
        <v>565500</v>
      </c>
      <c r="I279" s="6"/>
    </row>
    <row r="280" spans="1:9" ht="63.75">
      <c r="A280" s="7" t="s">
        <v>61</v>
      </c>
      <c r="B280" s="8" t="s">
        <v>234</v>
      </c>
      <c r="C280" s="7" t="s">
        <v>24</v>
      </c>
      <c r="D280" s="7" t="s">
        <v>1</v>
      </c>
      <c r="E280" s="8" t="s">
        <v>82</v>
      </c>
      <c r="F280" s="8" t="s">
        <v>62</v>
      </c>
      <c r="G280" s="9">
        <v>125000</v>
      </c>
    </row>
    <row r="281" spans="1:9" ht="25.5">
      <c r="A281" s="7" t="s">
        <v>63</v>
      </c>
      <c r="B281" s="8" t="s">
        <v>234</v>
      </c>
      <c r="C281" s="7" t="s">
        <v>24</v>
      </c>
      <c r="D281" s="7" t="s">
        <v>1</v>
      </c>
      <c r="E281" s="8" t="s">
        <v>82</v>
      </c>
      <c r="F281" s="8" t="s">
        <v>64</v>
      </c>
      <c r="G281" s="9">
        <v>440500</v>
      </c>
    </row>
    <row r="282" spans="1:9" ht="38.25">
      <c r="A282" s="10" t="s">
        <v>79</v>
      </c>
      <c r="B282" s="11" t="s">
        <v>234</v>
      </c>
      <c r="C282" s="10" t="s">
        <v>24</v>
      </c>
      <c r="D282" s="10" t="s">
        <v>1</v>
      </c>
      <c r="E282" s="11" t="s">
        <v>83</v>
      </c>
      <c r="F282" s="11"/>
      <c r="G282" s="4">
        <f>SUM(G283:G283)</f>
        <v>6300</v>
      </c>
    </row>
    <row r="283" spans="1:9" ht="38.25">
      <c r="A283" s="19" t="s">
        <v>74</v>
      </c>
      <c r="B283" s="8" t="s">
        <v>234</v>
      </c>
      <c r="C283" s="7" t="s">
        <v>24</v>
      </c>
      <c r="D283" s="7" t="s">
        <v>1</v>
      </c>
      <c r="E283" s="8" t="s">
        <v>83</v>
      </c>
      <c r="F283" s="8" t="s">
        <v>75</v>
      </c>
      <c r="G283" s="9">
        <v>6300</v>
      </c>
    </row>
    <row r="284" spans="1:9" ht="63.75">
      <c r="A284" s="10" t="s">
        <v>269</v>
      </c>
      <c r="B284" s="11" t="s">
        <v>234</v>
      </c>
      <c r="C284" s="10" t="s">
        <v>24</v>
      </c>
      <c r="D284" s="10" t="s">
        <v>1</v>
      </c>
      <c r="E284" s="11" t="s">
        <v>235</v>
      </c>
      <c r="F284" s="11"/>
      <c r="G284" s="4">
        <f>G285</f>
        <v>190729.56</v>
      </c>
    </row>
    <row r="285" spans="1:9" ht="25.5">
      <c r="A285" s="7" t="s">
        <v>63</v>
      </c>
      <c r="B285" s="8" t="s">
        <v>234</v>
      </c>
      <c r="C285" s="7" t="s">
        <v>24</v>
      </c>
      <c r="D285" s="7" t="s">
        <v>1</v>
      </c>
      <c r="E285" s="8" t="s">
        <v>235</v>
      </c>
      <c r="F285" s="8" t="s">
        <v>64</v>
      </c>
      <c r="G285" s="9">
        <v>190729.56</v>
      </c>
    </row>
    <row r="286" spans="1:9" ht="38.25">
      <c r="A286" s="10" t="s">
        <v>270</v>
      </c>
      <c r="B286" s="11" t="s">
        <v>234</v>
      </c>
      <c r="C286" s="10" t="s">
        <v>24</v>
      </c>
      <c r="D286" s="10" t="s">
        <v>1</v>
      </c>
      <c r="E286" s="11" t="s">
        <v>236</v>
      </c>
      <c r="F286" s="11"/>
      <c r="G286" s="4">
        <f>G287</f>
        <v>2602150</v>
      </c>
    </row>
    <row r="287" spans="1:9" ht="63.75">
      <c r="A287" s="10" t="s">
        <v>85</v>
      </c>
      <c r="B287" s="11" t="s">
        <v>234</v>
      </c>
      <c r="C287" s="10" t="s">
        <v>24</v>
      </c>
      <c r="D287" s="10" t="s">
        <v>1</v>
      </c>
      <c r="E287" s="11" t="s">
        <v>271</v>
      </c>
      <c r="F287" s="11"/>
      <c r="G287" s="4">
        <f>SUM(G288:G289)</f>
        <v>2602150</v>
      </c>
    </row>
    <row r="288" spans="1:9" ht="25.5">
      <c r="A288" s="7" t="s">
        <v>63</v>
      </c>
      <c r="B288" s="8" t="s">
        <v>234</v>
      </c>
      <c r="C288" s="7" t="s">
        <v>24</v>
      </c>
      <c r="D288" s="7" t="s">
        <v>1</v>
      </c>
      <c r="E288" s="8" t="s">
        <v>271</v>
      </c>
      <c r="F288" s="8" t="s">
        <v>64</v>
      </c>
      <c r="G288" s="9">
        <f>102870+387000</f>
        <v>489870</v>
      </c>
    </row>
    <row r="289" spans="1:7" ht="38.25">
      <c r="A289" s="19" t="s">
        <v>74</v>
      </c>
      <c r="B289" s="8" t="s">
        <v>234</v>
      </c>
      <c r="C289" s="7" t="s">
        <v>24</v>
      </c>
      <c r="D289" s="7" t="s">
        <v>1</v>
      </c>
      <c r="E289" s="8" t="s">
        <v>271</v>
      </c>
      <c r="F289" s="8" t="s">
        <v>75</v>
      </c>
      <c r="G289" s="9">
        <f>443580+1668700</f>
        <v>2112280</v>
      </c>
    </row>
    <row r="290" spans="1:7" ht="38.25">
      <c r="A290" s="10" t="s">
        <v>273</v>
      </c>
      <c r="B290" s="11" t="s">
        <v>234</v>
      </c>
      <c r="C290" s="10" t="s">
        <v>24</v>
      </c>
      <c r="D290" s="10" t="s">
        <v>1</v>
      </c>
      <c r="E290" s="11" t="s">
        <v>272</v>
      </c>
      <c r="F290" s="11"/>
      <c r="G290" s="4">
        <f>G291</f>
        <v>211900</v>
      </c>
    </row>
    <row r="291" spans="1:7" ht="25.5">
      <c r="A291" s="10" t="s">
        <v>81</v>
      </c>
      <c r="B291" s="11" t="s">
        <v>234</v>
      </c>
      <c r="C291" s="10" t="s">
        <v>24</v>
      </c>
      <c r="D291" s="10" t="s">
        <v>1</v>
      </c>
      <c r="E291" s="11" t="s">
        <v>274</v>
      </c>
      <c r="F291" s="11"/>
      <c r="G291" s="4">
        <f>SUM(G292:G293)</f>
        <v>211900</v>
      </c>
    </row>
    <row r="292" spans="1:7" ht="25.5">
      <c r="A292" s="7" t="s">
        <v>63</v>
      </c>
      <c r="B292" s="8" t="s">
        <v>234</v>
      </c>
      <c r="C292" s="7" t="s">
        <v>24</v>
      </c>
      <c r="D292" s="7" t="s">
        <v>1</v>
      </c>
      <c r="E292" s="8" t="s">
        <v>274</v>
      </c>
      <c r="F292" s="8" t="s">
        <v>64</v>
      </c>
      <c r="G292" s="9">
        <f>8500+31900</f>
        <v>40400</v>
      </c>
    </row>
    <row r="293" spans="1:7" ht="38.25">
      <c r="A293" s="19" t="s">
        <v>74</v>
      </c>
      <c r="B293" s="8" t="s">
        <v>234</v>
      </c>
      <c r="C293" s="7" t="s">
        <v>24</v>
      </c>
      <c r="D293" s="7" t="s">
        <v>1</v>
      </c>
      <c r="E293" s="8" t="s">
        <v>274</v>
      </c>
      <c r="F293" s="8" t="s">
        <v>75</v>
      </c>
      <c r="G293" s="9">
        <f>36000+135500</f>
        <v>171500</v>
      </c>
    </row>
    <row r="294" spans="1:7" ht="63.75">
      <c r="A294" s="10" t="s">
        <v>276</v>
      </c>
      <c r="B294" s="11" t="s">
        <v>234</v>
      </c>
      <c r="C294" s="10" t="s">
        <v>24</v>
      </c>
      <c r="D294" s="10" t="s">
        <v>1</v>
      </c>
      <c r="E294" s="11" t="s">
        <v>275</v>
      </c>
      <c r="F294" s="11"/>
      <c r="G294" s="4">
        <f>G295</f>
        <v>672280</v>
      </c>
    </row>
    <row r="295" spans="1:7">
      <c r="A295" s="10" t="s">
        <v>78</v>
      </c>
      <c r="B295" s="11" t="s">
        <v>234</v>
      </c>
      <c r="C295" s="10" t="s">
        <v>24</v>
      </c>
      <c r="D295" s="10" t="s">
        <v>1</v>
      </c>
      <c r="E295" s="11" t="s">
        <v>277</v>
      </c>
      <c r="F295" s="11"/>
      <c r="G295" s="4">
        <f>SUM(G296:G297)</f>
        <v>672280</v>
      </c>
    </row>
    <row r="296" spans="1:7" ht="25.5">
      <c r="A296" s="7" t="s">
        <v>63</v>
      </c>
      <c r="B296" s="8" t="s">
        <v>234</v>
      </c>
      <c r="C296" s="7" t="s">
        <v>24</v>
      </c>
      <c r="D296" s="7" t="s">
        <v>1</v>
      </c>
      <c r="E296" s="8" t="s">
        <v>277</v>
      </c>
      <c r="F296" s="8" t="s">
        <v>64</v>
      </c>
      <c r="G296" s="9">
        <f>35750+134500</f>
        <v>170250</v>
      </c>
    </row>
    <row r="297" spans="1:7" ht="38.25">
      <c r="A297" s="19" t="s">
        <v>74</v>
      </c>
      <c r="B297" s="8" t="s">
        <v>234</v>
      </c>
      <c r="C297" s="7" t="s">
        <v>24</v>
      </c>
      <c r="D297" s="7" t="s">
        <v>1</v>
      </c>
      <c r="E297" s="8" t="s">
        <v>277</v>
      </c>
      <c r="F297" s="8" t="s">
        <v>75</v>
      </c>
      <c r="G297" s="9">
        <f>105430+396600</f>
        <v>502030</v>
      </c>
    </row>
    <row r="298" spans="1:7" ht="51">
      <c r="A298" s="10" t="s">
        <v>279</v>
      </c>
      <c r="B298" s="11" t="s">
        <v>234</v>
      </c>
      <c r="C298" s="10" t="s">
        <v>24</v>
      </c>
      <c r="D298" s="10" t="s">
        <v>1</v>
      </c>
      <c r="E298" s="11" t="s">
        <v>278</v>
      </c>
      <c r="F298" s="11"/>
      <c r="G298" s="4">
        <f>G299</f>
        <v>30000</v>
      </c>
    </row>
    <row r="299" spans="1:7" ht="51">
      <c r="A299" s="10" t="s">
        <v>280</v>
      </c>
      <c r="B299" s="11" t="s">
        <v>234</v>
      </c>
      <c r="C299" s="10" t="s">
        <v>24</v>
      </c>
      <c r="D299" s="10" t="s">
        <v>1</v>
      </c>
      <c r="E299" s="11" t="s">
        <v>281</v>
      </c>
      <c r="F299" s="11"/>
      <c r="G299" s="4">
        <f>SUM(G300:G301)</f>
        <v>30000</v>
      </c>
    </row>
    <row r="300" spans="1:7" ht="25.5">
      <c r="A300" s="7" t="s">
        <v>63</v>
      </c>
      <c r="B300" s="8" t="s">
        <v>234</v>
      </c>
      <c r="C300" s="7" t="s">
        <v>24</v>
      </c>
      <c r="D300" s="7" t="s">
        <v>1</v>
      </c>
      <c r="E300" s="8" t="s">
        <v>281</v>
      </c>
      <c r="F300" s="8" t="s">
        <v>64</v>
      </c>
      <c r="G300" s="9">
        <v>10000</v>
      </c>
    </row>
    <row r="301" spans="1:7" ht="38.25">
      <c r="A301" s="19" t="s">
        <v>74</v>
      </c>
      <c r="B301" s="8" t="s">
        <v>234</v>
      </c>
      <c r="C301" s="7" t="s">
        <v>24</v>
      </c>
      <c r="D301" s="7" t="s">
        <v>1</v>
      </c>
      <c r="E301" s="8" t="s">
        <v>281</v>
      </c>
      <c r="F301" s="8" t="s">
        <v>75</v>
      </c>
      <c r="G301" s="9">
        <v>20000</v>
      </c>
    </row>
    <row r="302" spans="1:7">
      <c r="A302" s="10" t="s">
        <v>27</v>
      </c>
      <c r="B302" s="11" t="s">
        <v>234</v>
      </c>
      <c r="C302" s="10" t="s">
        <v>24</v>
      </c>
      <c r="D302" s="10" t="s">
        <v>3</v>
      </c>
      <c r="E302" s="11"/>
      <c r="F302" s="11"/>
      <c r="G302" s="4">
        <f>G303</f>
        <v>25111000</v>
      </c>
    </row>
    <row r="303" spans="1:7" ht="38.25">
      <c r="A303" s="10" t="s">
        <v>291</v>
      </c>
      <c r="B303" s="11" t="s">
        <v>234</v>
      </c>
      <c r="C303" s="10" t="s">
        <v>24</v>
      </c>
      <c r="D303" s="10" t="s">
        <v>3</v>
      </c>
      <c r="E303" s="11" t="s">
        <v>54</v>
      </c>
      <c r="F303" s="11"/>
      <c r="G303" s="4">
        <f>G304</f>
        <v>25111000</v>
      </c>
    </row>
    <row r="304" spans="1:7">
      <c r="A304" s="10" t="s">
        <v>87</v>
      </c>
      <c r="B304" s="11" t="s">
        <v>234</v>
      </c>
      <c r="C304" s="10" t="s">
        <v>24</v>
      </c>
      <c r="D304" s="10" t="s">
        <v>3</v>
      </c>
      <c r="E304" s="11" t="s">
        <v>88</v>
      </c>
      <c r="F304" s="11"/>
      <c r="G304" s="4">
        <f>G305</f>
        <v>25111000</v>
      </c>
    </row>
    <row r="305" spans="1:7" ht="25.5">
      <c r="A305" s="10" t="s">
        <v>89</v>
      </c>
      <c r="B305" s="11" t="s">
        <v>234</v>
      </c>
      <c r="C305" s="10" t="s">
        <v>24</v>
      </c>
      <c r="D305" s="10" t="s">
        <v>3</v>
      </c>
      <c r="E305" s="11" t="s">
        <v>90</v>
      </c>
      <c r="F305" s="11"/>
      <c r="G305" s="4">
        <f>SUM(G306:G306)</f>
        <v>25111000</v>
      </c>
    </row>
    <row r="306" spans="1:7" ht="38.25">
      <c r="A306" s="19" t="s">
        <v>74</v>
      </c>
      <c r="B306" s="8" t="s">
        <v>234</v>
      </c>
      <c r="C306" s="7" t="s">
        <v>24</v>
      </c>
      <c r="D306" s="7" t="s">
        <v>3</v>
      </c>
      <c r="E306" s="8" t="s">
        <v>90</v>
      </c>
      <c r="F306" s="8" t="s">
        <v>75</v>
      </c>
      <c r="G306" s="9">
        <v>25111000</v>
      </c>
    </row>
    <row r="307" spans="1:7">
      <c r="A307" s="10" t="s">
        <v>28</v>
      </c>
      <c r="B307" s="11" t="s">
        <v>234</v>
      </c>
      <c r="C307" s="10" t="s">
        <v>24</v>
      </c>
      <c r="D307" s="10" t="s">
        <v>24</v>
      </c>
      <c r="E307" s="11"/>
      <c r="F307" s="11"/>
      <c r="G307" s="4">
        <f>G308</f>
        <v>2851260</v>
      </c>
    </row>
    <row r="308" spans="1:7" ht="38.25">
      <c r="A308" s="10" t="s">
        <v>291</v>
      </c>
      <c r="B308" s="11" t="s">
        <v>234</v>
      </c>
      <c r="C308" s="10" t="s">
        <v>24</v>
      </c>
      <c r="D308" s="10" t="s">
        <v>24</v>
      </c>
      <c r="E308" s="11" t="s">
        <v>54</v>
      </c>
      <c r="F308" s="11"/>
      <c r="G308" s="4">
        <f>G309</f>
        <v>2851260</v>
      </c>
    </row>
    <row r="309" spans="1:7" ht="25.5">
      <c r="A309" s="10" t="s">
        <v>91</v>
      </c>
      <c r="B309" s="11" t="s">
        <v>234</v>
      </c>
      <c r="C309" s="10" t="s">
        <v>24</v>
      </c>
      <c r="D309" s="10" t="s">
        <v>24</v>
      </c>
      <c r="E309" s="11" t="s">
        <v>92</v>
      </c>
      <c r="F309" s="11"/>
      <c r="G309" s="4">
        <f>G310+G314+G317</f>
        <v>2851260</v>
      </c>
    </row>
    <row r="310" spans="1:7" ht="25.5">
      <c r="A310" s="10" t="s">
        <v>282</v>
      </c>
      <c r="B310" s="11" t="s">
        <v>234</v>
      </c>
      <c r="C310" s="10" t="s">
        <v>24</v>
      </c>
      <c r="D310" s="10" t="s">
        <v>24</v>
      </c>
      <c r="E310" s="11" t="s">
        <v>93</v>
      </c>
      <c r="F310" s="11"/>
      <c r="G310" s="4">
        <f>SUM(G311:G313)</f>
        <v>2108800</v>
      </c>
    </row>
    <row r="311" spans="1:7" ht="63.75">
      <c r="A311" s="7" t="s">
        <v>61</v>
      </c>
      <c r="B311" s="8" t="s">
        <v>234</v>
      </c>
      <c r="C311" s="7" t="s">
        <v>24</v>
      </c>
      <c r="D311" s="7" t="s">
        <v>24</v>
      </c>
      <c r="E311" s="8" t="s">
        <v>93</v>
      </c>
      <c r="F311" s="8" t="s">
        <v>62</v>
      </c>
      <c r="G311" s="9">
        <v>1256300</v>
      </c>
    </row>
    <row r="312" spans="1:7" ht="25.5">
      <c r="A312" s="7" t="s">
        <v>63</v>
      </c>
      <c r="B312" s="8" t="s">
        <v>234</v>
      </c>
      <c r="C312" s="7" t="s">
        <v>24</v>
      </c>
      <c r="D312" s="7" t="s">
        <v>24</v>
      </c>
      <c r="E312" s="8" t="s">
        <v>93</v>
      </c>
      <c r="F312" s="8" t="s">
        <v>64</v>
      </c>
      <c r="G312" s="9">
        <v>23000</v>
      </c>
    </row>
    <row r="313" spans="1:7" ht="38.25">
      <c r="A313" s="19" t="s">
        <v>74</v>
      </c>
      <c r="B313" s="8" t="s">
        <v>234</v>
      </c>
      <c r="C313" s="7" t="s">
        <v>24</v>
      </c>
      <c r="D313" s="7" t="s">
        <v>24</v>
      </c>
      <c r="E313" s="8" t="s">
        <v>93</v>
      </c>
      <c r="F313" s="8" t="s">
        <v>75</v>
      </c>
      <c r="G313" s="9">
        <v>829500</v>
      </c>
    </row>
    <row r="314" spans="1:7" ht="25.5">
      <c r="A314" s="10" t="s">
        <v>283</v>
      </c>
      <c r="B314" s="11" t="s">
        <v>234</v>
      </c>
      <c r="C314" s="10" t="s">
        <v>24</v>
      </c>
      <c r="D314" s="10" t="s">
        <v>24</v>
      </c>
      <c r="E314" s="11" t="s">
        <v>96</v>
      </c>
      <c r="F314" s="11"/>
      <c r="G314" s="4">
        <f>SUM(G315:G316)</f>
        <v>216000</v>
      </c>
    </row>
    <row r="315" spans="1:7" ht="25.5">
      <c r="A315" s="7" t="s">
        <v>94</v>
      </c>
      <c r="B315" s="8" t="s">
        <v>234</v>
      </c>
      <c r="C315" s="7" t="s">
        <v>24</v>
      </c>
      <c r="D315" s="7" t="s">
        <v>24</v>
      </c>
      <c r="E315" s="8" t="s">
        <v>96</v>
      </c>
      <c r="F315" s="8" t="s">
        <v>95</v>
      </c>
      <c r="G315" s="9">
        <v>64000</v>
      </c>
    </row>
    <row r="316" spans="1:7" ht="38.25">
      <c r="A316" s="19" t="s">
        <v>74</v>
      </c>
      <c r="B316" s="8" t="s">
        <v>234</v>
      </c>
      <c r="C316" s="7" t="s">
        <v>24</v>
      </c>
      <c r="D316" s="7" t="s">
        <v>24</v>
      </c>
      <c r="E316" s="8" t="s">
        <v>96</v>
      </c>
      <c r="F316" s="8" t="s">
        <v>75</v>
      </c>
      <c r="G316" s="9">
        <v>152000</v>
      </c>
    </row>
    <row r="317" spans="1:7" ht="25.5">
      <c r="A317" s="10" t="s">
        <v>284</v>
      </c>
      <c r="B317" s="11" t="s">
        <v>234</v>
      </c>
      <c r="C317" s="10" t="s">
        <v>24</v>
      </c>
      <c r="D317" s="10" t="s">
        <v>24</v>
      </c>
      <c r="E317" s="11" t="s">
        <v>97</v>
      </c>
      <c r="F317" s="11"/>
      <c r="G317" s="4">
        <f>G318</f>
        <v>526460</v>
      </c>
    </row>
    <row r="318" spans="1:7" ht="76.5">
      <c r="A318" s="10" t="s">
        <v>98</v>
      </c>
      <c r="B318" s="11" t="s">
        <v>234</v>
      </c>
      <c r="C318" s="10" t="s">
        <v>24</v>
      </c>
      <c r="D318" s="10" t="s">
        <v>24</v>
      </c>
      <c r="E318" s="11" t="s">
        <v>99</v>
      </c>
      <c r="F318" s="11"/>
      <c r="G318" s="4">
        <f>SUM(G319:G320)</f>
        <v>526460</v>
      </c>
    </row>
    <row r="319" spans="1:7" ht="25.5">
      <c r="A319" s="7" t="s">
        <v>63</v>
      </c>
      <c r="B319" s="8" t="s">
        <v>234</v>
      </c>
      <c r="C319" s="7" t="s">
        <v>24</v>
      </c>
      <c r="D319" s="7" t="s">
        <v>24</v>
      </c>
      <c r="E319" s="8" t="s">
        <v>99</v>
      </c>
      <c r="F319" s="8" t="s">
        <v>64</v>
      </c>
      <c r="G319" s="9">
        <f>57960+218000</f>
        <v>275960</v>
      </c>
    </row>
    <row r="320" spans="1:7" ht="38.25">
      <c r="A320" s="19" t="s">
        <v>74</v>
      </c>
      <c r="B320" s="8" t="s">
        <v>234</v>
      </c>
      <c r="C320" s="7" t="s">
        <v>24</v>
      </c>
      <c r="D320" s="7" t="s">
        <v>24</v>
      </c>
      <c r="E320" s="8" t="s">
        <v>99</v>
      </c>
      <c r="F320" s="8" t="s">
        <v>75</v>
      </c>
      <c r="G320" s="9">
        <f>52600+197900</f>
        <v>250500</v>
      </c>
    </row>
    <row r="321" spans="1:12">
      <c r="A321" s="10" t="s">
        <v>29</v>
      </c>
      <c r="B321" s="11" t="s">
        <v>234</v>
      </c>
      <c r="C321" s="10" t="s">
        <v>24</v>
      </c>
      <c r="D321" s="10" t="s">
        <v>15</v>
      </c>
      <c r="E321" s="11"/>
      <c r="F321" s="11"/>
      <c r="G321" s="4">
        <f>G322</f>
        <v>34758000</v>
      </c>
    </row>
    <row r="322" spans="1:12" ht="38.25">
      <c r="A322" s="10" t="s">
        <v>291</v>
      </c>
      <c r="B322" s="11" t="s">
        <v>234</v>
      </c>
      <c r="C322" s="10" t="s">
        <v>24</v>
      </c>
      <c r="D322" s="10" t="s">
        <v>15</v>
      </c>
      <c r="E322" s="11" t="s">
        <v>54</v>
      </c>
      <c r="F322" s="11"/>
      <c r="G322" s="4">
        <f>G323</f>
        <v>34758000</v>
      </c>
    </row>
    <row r="323" spans="1:12" ht="25.5">
      <c r="A323" s="10" t="s">
        <v>100</v>
      </c>
      <c r="B323" s="11" t="s">
        <v>234</v>
      </c>
      <c r="C323" s="10" t="s">
        <v>24</v>
      </c>
      <c r="D323" s="10" t="s">
        <v>15</v>
      </c>
      <c r="E323" s="11" t="s">
        <v>101</v>
      </c>
      <c r="F323" s="11"/>
      <c r="G323" s="4">
        <f>G324+G328++G330+G332</f>
        <v>34758000</v>
      </c>
    </row>
    <row r="324" spans="1:12" ht="38.25">
      <c r="A324" s="10" t="s">
        <v>102</v>
      </c>
      <c r="B324" s="11" t="s">
        <v>234</v>
      </c>
      <c r="C324" s="10" t="s">
        <v>24</v>
      </c>
      <c r="D324" s="10" t="s">
        <v>15</v>
      </c>
      <c r="E324" s="11" t="s">
        <v>103</v>
      </c>
      <c r="F324" s="11"/>
      <c r="G324" s="4">
        <f>SUM(G325:G327)</f>
        <v>33938000</v>
      </c>
    </row>
    <row r="325" spans="1:12" ht="63.75">
      <c r="A325" s="7" t="s">
        <v>61</v>
      </c>
      <c r="B325" s="8" t="s">
        <v>234</v>
      </c>
      <c r="C325" s="7" t="s">
        <v>24</v>
      </c>
      <c r="D325" s="7" t="s">
        <v>15</v>
      </c>
      <c r="E325" s="8" t="s">
        <v>103</v>
      </c>
      <c r="F325" s="8" t="s">
        <v>62</v>
      </c>
      <c r="G325" s="9">
        <v>31748700</v>
      </c>
    </row>
    <row r="326" spans="1:12" ht="25.5">
      <c r="A326" s="7" t="s">
        <v>63</v>
      </c>
      <c r="B326" s="8" t="s">
        <v>234</v>
      </c>
      <c r="C326" s="7" t="s">
        <v>24</v>
      </c>
      <c r="D326" s="7" t="s">
        <v>15</v>
      </c>
      <c r="E326" s="8" t="s">
        <v>103</v>
      </c>
      <c r="F326" s="8" t="s">
        <v>64</v>
      </c>
      <c r="G326" s="9">
        <f>2139900+46000</f>
        <v>2185900</v>
      </c>
    </row>
    <row r="327" spans="1:12">
      <c r="A327" s="7" t="s">
        <v>67</v>
      </c>
      <c r="B327" s="8" t="s">
        <v>234</v>
      </c>
      <c r="C327" s="7" t="s">
        <v>24</v>
      </c>
      <c r="D327" s="7" t="s">
        <v>15</v>
      </c>
      <c r="E327" s="8" t="s">
        <v>103</v>
      </c>
      <c r="F327" s="8" t="s">
        <v>68</v>
      </c>
      <c r="G327" s="9">
        <v>3400</v>
      </c>
    </row>
    <row r="328" spans="1:12" ht="25.5">
      <c r="A328" s="10" t="s">
        <v>104</v>
      </c>
      <c r="B328" s="11" t="s">
        <v>234</v>
      </c>
      <c r="C328" s="10" t="s">
        <v>24</v>
      </c>
      <c r="D328" s="10" t="s">
        <v>15</v>
      </c>
      <c r="E328" s="11" t="s">
        <v>105</v>
      </c>
      <c r="F328" s="11"/>
      <c r="G328" s="4">
        <f>SUM(G329:G329)</f>
        <v>130000</v>
      </c>
    </row>
    <row r="329" spans="1:12" ht="25.5">
      <c r="A329" s="7" t="s">
        <v>94</v>
      </c>
      <c r="B329" s="8" t="s">
        <v>234</v>
      </c>
      <c r="C329" s="7" t="s">
        <v>24</v>
      </c>
      <c r="D329" s="7" t="s">
        <v>15</v>
      </c>
      <c r="E329" s="8" t="s">
        <v>105</v>
      </c>
      <c r="F329" s="8" t="s">
        <v>95</v>
      </c>
      <c r="G329" s="9">
        <v>130000</v>
      </c>
    </row>
    <row r="330" spans="1:12" ht="25.5">
      <c r="A330" s="10" t="s">
        <v>107</v>
      </c>
      <c r="B330" s="11" t="s">
        <v>234</v>
      </c>
      <c r="C330" s="10" t="s">
        <v>24</v>
      </c>
      <c r="D330" s="10" t="s">
        <v>15</v>
      </c>
      <c r="E330" s="11" t="s">
        <v>106</v>
      </c>
      <c r="F330" s="11"/>
      <c r="G330" s="4">
        <f>SUM(G331:G331)</f>
        <v>190000</v>
      </c>
    </row>
    <row r="331" spans="1:12" ht="63.75">
      <c r="A331" s="7" t="s">
        <v>61</v>
      </c>
      <c r="B331" s="8" t="s">
        <v>234</v>
      </c>
      <c r="C331" s="7" t="s">
        <v>24</v>
      </c>
      <c r="D331" s="7" t="s">
        <v>15</v>
      </c>
      <c r="E331" s="8" t="s">
        <v>106</v>
      </c>
      <c r="F331" s="8" t="s">
        <v>62</v>
      </c>
      <c r="G331" s="9">
        <v>190000</v>
      </c>
    </row>
    <row r="332" spans="1:12" ht="38.25">
      <c r="A332" s="10" t="s">
        <v>79</v>
      </c>
      <c r="B332" s="11" t="s">
        <v>234</v>
      </c>
      <c r="C332" s="10" t="s">
        <v>24</v>
      </c>
      <c r="D332" s="10" t="s">
        <v>15</v>
      </c>
      <c r="E332" s="11" t="s">
        <v>108</v>
      </c>
      <c r="F332" s="11"/>
      <c r="G332" s="4">
        <f>SUM(G333:G333)</f>
        <v>500000</v>
      </c>
      <c r="L332" s="13"/>
    </row>
    <row r="333" spans="1:12" ht="25.5">
      <c r="A333" s="7" t="s">
        <v>63</v>
      </c>
      <c r="B333" s="8" t="s">
        <v>234</v>
      </c>
      <c r="C333" s="7" t="s">
        <v>24</v>
      </c>
      <c r="D333" s="7" t="s">
        <v>15</v>
      </c>
      <c r="E333" s="8" t="s">
        <v>108</v>
      </c>
      <c r="F333" s="8" t="s">
        <v>64</v>
      </c>
      <c r="G333" s="9">
        <v>500000</v>
      </c>
      <c r="L333" s="13"/>
    </row>
    <row r="334" spans="1:12">
      <c r="A334" s="10" t="s">
        <v>44</v>
      </c>
      <c r="B334" s="11" t="s">
        <v>234</v>
      </c>
      <c r="C334" s="10" t="s">
        <v>21</v>
      </c>
      <c r="D334" s="10"/>
      <c r="E334" s="11"/>
      <c r="F334" s="11"/>
      <c r="G334" s="4">
        <f>G335</f>
        <v>1080000</v>
      </c>
      <c r="L334" s="13"/>
    </row>
    <row r="335" spans="1:12">
      <c r="A335" s="10" t="s">
        <v>33</v>
      </c>
      <c r="B335" s="11" t="s">
        <v>234</v>
      </c>
      <c r="C335" s="10" t="s">
        <v>21</v>
      </c>
      <c r="D335" s="10" t="s">
        <v>3</v>
      </c>
      <c r="E335" s="11"/>
      <c r="F335" s="11"/>
      <c r="G335" s="4">
        <f>G336</f>
        <v>1080000</v>
      </c>
      <c r="L335" s="13"/>
    </row>
    <row r="336" spans="1:12" ht="38.25">
      <c r="A336" s="10" t="s">
        <v>291</v>
      </c>
      <c r="B336" s="11" t="s">
        <v>234</v>
      </c>
      <c r="C336" s="10" t="s">
        <v>21</v>
      </c>
      <c r="D336" s="10" t="s">
        <v>3</v>
      </c>
      <c r="E336" s="11" t="s">
        <v>54</v>
      </c>
      <c r="F336" s="11"/>
      <c r="G336" s="4">
        <f>G337</f>
        <v>1080000</v>
      </c>
      <c r="L336" s="13"/>
    </row>
    <row r="337" spans="1:17">
      <c r="A337" s="10" t="s">
        <v>69</v>
      </c>
      <c r="B337" s="11" t="s">
        <v>234</v>
      </c>
      <c r="C337" s="10" t="s">
        <v>21</v>
      </c>
      <c r="D337" s="10" t="s">
        <v>3</v>
      </c>
      <c r="E337" s="11" t="s">
        <v>70</v>
      </c>
      <c r="F337" s="11"/>
      <c r="G337" s="4">
        <f>G338</f>
        <v>1080000</v>
      </c>
      <c r="L337" s="13"/>
    </row>
    <row r="338" spans="1:17" ht="51">
      <c r="A338" s="10" t="s">
        <v>267</v>
      </c>
      <c r="B338" s="11" t="s">
        <v>234</v>
      </c>
      <c r="C338" s="10" t="s">
        <v>21</v>
      </c>
      <c r="D338" s="10" t="s">
        <v>3</v>
      </c>
      <c r="E338" s="11" t="s">
        <v>84</v>
      </c>
      <c r="F338" s="11"/>
      <c r="G338" s="4">
        <f>G339</f>
        <v>1080000</v>
      </c>
      <c r="L338" s="13"/>
    </row>
    <row r="339" spans="1:17" ht="51">
      <c r="A339" s="10" t="s">
        <v>86</v>
      </c>
      <c r="B339" s="11" t="s">
        <v>234</v>
      </c>
      <c r="C339" s="10" t="s">
        <v>21</v>
      </c>
      <c r="D339" s="10" t="s">
        <v>3</v>
      </c>
      <c r="E339" s="11" t="s">
        <v>268</v>
      </c>
      <c r="F339" s="11"/>
      <c r="G339" s="4">
        <f>G340+G341</f>
        <v>1080000</v>
      </c>
      <c r="L339" s="13"/>
    </row>
    <row r="340" spans="1:17" ht="25.5">
      <c r="A340" s="7" t="s">
        <v>63</v>
      </c>
      <c r="B340" s="8" t="s">
        <v>234</v>
      </c>
      <c r="C340" s="7" t="s">
        <v>21</v>
      </c>
      <c r="D340" s="7" t="s">
        <v>3</v>
      </c>
      <c r="E340" s="8" t="s">
        <v>268</v>
      </c>
      <c r="F340" s="8" t="s">
        <v>64</v>
      </c>
      <c r="G340" s="9">
        <v>379600</v>
      </c>
      <c r="L340" s="15"/>
      <c r="M340" s="15"/>
      <c r="N340" s="16"/>
      <c r="O340" s="16"/>
      <c r="P340" s="16"/>
      <c r="Q340" s="16"/>
    </row>
    <row r="341" spans="1:17" ht="38.25">
      <c r="A341" s="19" t="s">
        <v>74</v>
      </c>
      <c r="B341" s="8" t="s">
        <v>234</v>
      </c>
      <c r="C341" s="7" t="s">
        <v>21</v>
      </c>
      <c r="D341" s="7" t="s">
        <v>3</v>
      </c>
      <c r="E341" s="8" t="s">
        <v>268</v>
      </c>
      <c r="F341" s="8" t="s">
        <v>75</v>
      </c>
      <c r="G341" s="9">
        <v>700400</v>
      </c>
      <c r="L341" s="13"/>
    </row>
    <row r="342" spans="1:17">
      <c r="A342" s="10" t="s">
        <v>38</v>
      </c>
      <c r="B342" s="11"/>
      <c r="C342" s="23"/>
      <c r="D342" s="23"/>
      <c r="E342" s="23"/>
      <c r="F342" s="23"/>
      <c r="G342" s="31">
        <f>G248+G209+G51+G9</f>
        <v>711276015.92999995</v>
      </c>
      <c r="L342" s="13"/>
    </row>
    <row r="343" spans="1:17">
      <c r="L343" s="13"/>
    </row>
    <row r="344" spans="1:17">
      <c r="L344" s="15"/>
      <c r="M344" s="15"/>
      <c r="N344" s="16"/>
      <c r="O344" s="16"/>
      <c r="P344" s="16"/>
      <c r="Q344" s="16"/>
    </row>
    <row r="345" spans="1:17">
      <c r="L345" s="13"/>
    </row>
    <row r="346" spans="1:17">
      <c r="L346" s="13"/>
    </row>
    <row r="347" spans="1:17">
      <c r="L347" s="13"/>
    </row>
    <row r="348" spans="1:17">
      <c r="L348" s="15"/>
      <c r="M348" s="15"/>
      <c r="N348" s="16"/>
      <c r="O348" s="16"/>
      <c r="P348" s="16"/>
      <c r="Q348" s="16"/>
    </row>
    <row r="349" spans="1:17">
      <c r="L349" s="15"/>
      <c r="M349" s="15"/>
      <c r="N349" s="16"/>
      <c r="O349" s="16"/>
      <c r="P349" s="16"/>
      <c r="Q349" s="16"/>
    </row>
    <row r="350" spans="1:17">
      <c r="L350" s="15"/>
      <c r="M350" s="15"/>
      <c r="N350" s="16"/>
      <c r="O350" s="16"/>
      <c r="P350" s="16"/>
      <c r="Q350" s="16"/>
    </row>
    <row r="351" spans="1:17">
      <c r="L351" s="13"/>
    </row>
    <row r="352" spans="1:17">
      <c r="L352" s="13"/>
    </row>
    <row r="353" spans="12:23">
      <c r="L353" s="13"/>
    </row>
    <row r="354" spans="12:23">
      <c r="L354" s="16"/>
      <c r="M354" s="15"/>
      <c r="N354" s="16"/>
      <c r="O354" s="16"/>
      <c r="P354" s="16"/>
      <c r="Q354" s="16"/>
      <c r="R354" s="16"/>
      <c r="S354" s="16"/>
      <c r="T354" s="16"/>
      <c r="U354" s="16"/>
      <c r="V354" s="16"/>
      <c r="W354" s="16"/>
    </row>
    <row r="360" spans="12:23">
      <c r="L360" s="15"/>
      <c r="M360" s="15"/>
      <c r="N360" s="16"/>
      <c r="O360" s="16"/>
      <c r="P360" s="16"/>
      <c r="Q360" s="16"/>
    </row>
    <row r="361" spans="12:23">
      <c r="L361" s="13"/>
    </row>
    <row r="362" spans="12:23">
      <c r="L362" s="13"/>
    </row>
    <row r="363" spans="12:23">
      <c r="L363" s="13"/>
    </row>
    <row r="364" spans="12:23">
      <c r="L364" s="13"/>
    </row>
    <row r="365" spans="12:23">
      <c r="L365" s="13"/>
    </row>
    <row r="366" spans="12:23">
      <c r="L366" s="13"/>
    </row>
    <row r="367" spans="12:23">
      <c r="L367" s="13"/>
    </row>
    <row r="368" spans="12:23">
      <c r="L368" s="13"/>
    </row>
    <row r="369" spans="12:17">
      <c r="L369" s="16"/>
      <c r="M369" s="15"/>
      <c r="N369" s="16"/>
      <c r="O369" s="16"/>
      <c r="P369" s="16"/>
      <c r="Q369" s="16"/>
    </row>
    <row r="397" ht="13.5" customHeight="1"/>
    <row r="398" ht="16.5" customHeight="1"/>
    <row r="399" ht="20.25" customHeight="1"/>
    <row r="400" ht="20.25" customHeight="1"/>
    <row r="401" ht="27.75" customHeight="1"/>
    <row r="402" ht="21.75" customHeight="1"/>
    <row r="417" spans="7:7">
      <c r="G417" s="33"/>
    </row>
  </sheetData>
  <mergeCells count="4">
    <mergeCell ref="E1:G1"/>
    <mergeCell ref="C2:G2"/>
    <mergeCell ref="E3:G3"/>
    <mergeCell ref="A5:G5"/>
  </mergeCells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Андрей</cp:lastModifiedBy>
  <cp:lastPrinted>2022-11-07T08:32:49Z</cp:lastPrinted>
  <dcterms:created xsi:type="dcterms:W3CDTF">2020-09-16T06:05:41Z</dcterms:created>
  <dcterms:modified xsi:type="dcterms:W3CDTF">2022-12-23T07:58:25Z</dcterms:modified>
</cp:coreProperties>
</file>