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2" i="1" l="1"/>
  <c r="E27" i="1"/>
  <c r="E25" i="1"/>
  <c r="E32" i="1" l="1"/>
  <c r="F32" i="1"/>
  <c r="G32" i="1"/>
  <c r="H32" i="1"/>
  <c r="I32" i="1"/>
  <c r="D32" i="1"/>
  <c r="C21" i="1"/>
  <c r="K30" i="1"/>
  <c r="J30" i="1"/>
  <c r="K28" i="1"/>
  <c r="J28" i="1"/>
  <c r="I27" i="1"/>
  <c r="I25" i="1"/>
  <c r="H27" i="1"/>
  <c r="H25" i="1"/>
  <c r="G27" i="1"/>
  <c r="G25" i="1"/>
  <c r="F27" i="1"/>
  <c r="F25" i="1"/>
  <c r="J27" i="1"/>
  <c r="K26" i="1"/>
  <c r="J26" i="1"/>
  <c r="D25" i="1"/>
  <c r="I21" i="1"/>
  <c r="H21" i="1"/>
  <c r="G21" i="1"/>
  <c r="F21" i="1"/>
  <c r="E21" i="1"/>
  <c r="D21" i="1"/>
  <c r="D22" i="1" s="1"/>
  <c r="I18" i="1"/>
  <c r="H18" i="1"/>
  <c r="G18" i="1"/>
  <c r="F18" i="1"/>
  <c r="E18" i="1"/>
  <c r="D18" i="1"/>
  <c r="I16" i="1"/>
  <c r="H16" i="1"/>
  <c r="G16" i="1"/>
  <c r="F16" i="1"/>
  <c r="E16" i="1"/>
  <c r="D16" i="1"/>
  <c r="H7" i="1"/>
  <c r="G7" i="1"/>
  <c r="D7" i="1"/>
  <c r="I7" i="1"/>
  <c r="F7" i="1"/>
  <c r="E7" i="1"/>
  <c r="H22" i="1"/>
  <c r="H29" i="1"/>
  <c r="G29" i="1"/>
  <c r="G24" i="1"/>
  <c r="G31" i="1"/>
  <c r="E22" i="1"/>
  <c r="I22" i="1"/>
  <c r="F22" i="1"/>
  <c r="F29" i="1"/>
  <c r="I29" i="1"/>
  <c r="I24" i="1"/>
  <c r="I31" i="1"/>
  <c r="K21" i="1"/>
  <c r="H24" i="1"/>
  <c r="H31" i="1"/>
  <c r="K27" i="1"/>
  <c r="J21" i="1"/>
  <c r="J22" i="1"/>
  <c r="E29" i="1"/>
  <c r="E24" i="1"/>
  <c r="E31" i="1" s="1"/>
  <c r="F24" i="1"/>
  <c r="F31" i="1"/>
  <c r="K22" i="1"/>
  <c r="K29" i="1"/>
  <c r="K25" i="1"/>
  <c r="J25" i="1"/>
  <c r="J29" i="1"/>
  <c r="K24" i="1"/>
  <c r="J24" i="1"/>
  <c r="D29" i="1" l="1"/>
  <c r="D24" i="1"/>
  <c r="D31" i="1" s="1"/>
  <c r="J31" i="1"/>
  <c r="K31" i="1"/>
</calcChain>
</file>

<file path=xl/sharedStrings.xml><?xml version="1.0" encoding="utf-8"?>
<sst xmlns="http://schemas.openxmlformats.org/spreadsheetml/2006/main" count="93" uniqueCount="47">
  <si>
    <t xml:space="preserve">Приложение </t>
  </si>
  <si>
    <t>к Плану мероприятий ("дорожная карта")
"Повышение эффективности и качества услуг
в сфере культуры
Иркутской области (2013-2018 годы)"</t>
  </si>
  <si>
    <t>Показатели нормативов Плана мероприятий ("дорожная карта"), направленных на повышение эффективности сферы культуры</t>
  </si>
  <si>
    <t xml:space="preserve">Муниципальное образование Иркутской области: </t>
  </si>
  <si>
    <t>Работники учреждений культуры</t>
  </si>
  <si>
    <t>Наименование показателей</t>
  </si>
  <si>
    <t>2012 г. факт</t>
  </si>
  <si>
    <t>2013 г. факт</t>
  </si>
  <si>
    <t>2014 г.</t>
  </si>
  <si>
    <t>2015 г.</t>
  </si>
  <si>
    <t>2016 г.</t>
  </si>
  <si>
    <t>2017 г.</t>
  </si>
  <si>
    <t>2018 г.</t>
  </si>
  <si>
    <t>2014 - 2016 гг.</t>
  </si>
  <si>
    <t>2014 - 2018 гг.</t>
  </si>
  <si>
    <t>Норматив числа получателей услуг на 1 работника учреждений культуры (по среднесписочной численности работников)</t>
  </si>
  <si>
    <t>х</t>
  </si>
  <si>
    <t>Число получателей услуг, чел.</t>
  </si>
  <si>
    <t>Среднесписочная численность работников учреждений  культуры, человек</t>
  </si>
  <si>
    <t>Численность населения муниципального образования Иркутской области, чел.</t>
  </si>
  <si>
    <t>Соотношение средней заработной платы  работников учреждений  культуры и средней заработной платы в субъекте Российской Федерации:</t>
  </si>
  <si>
    <t>по Программе поэтапного совершенствования систем оплаты труда в государственных (муниципальных) учреждениях на 2012-2018 годы</t>
  </si>
  <si>
    <t>по Плану мероприятий ("дорожной карте") "Изменения в отраслях социальной сферы, направленные на повышение эффективности сферы культуры", %</t>
  </si>
  <si>
    <t xml:space="preserve">х </t>
  </si>
  <si>
    <t>по Иркутской области, %</t>
  </si>
  <si>
    <t>Средняя заработная плата работников по субъекту Российской Федерации, руб.</t>
  </si>
  <si>
    <t>Темп роста к предыдущему году, %</t>
  </si>
  <si>
    <t>Среднемесячная заработная плата работников учреждений  культуры, рублей</t>
  </si>
  <si>
    <t>Доля от средств от приносящей доход деятельности в фонде заработной платы по работникам учреждений культуры , %</t>
  </si>
  <si>
    <t>Размер начислений на фонд оплаты труда, %</t>
  </si>
  <si>
    <t>Фонд оплаты труда с начислениями, тыс. рублей</t>
  </si>
  <si>
    <t>Прирост фонда оплаты труда с начислениями к 2013 г., тыс. рублей</t>
  </si>
  <si>
    <t>в том числе:</t>
  </si>
  <si>
    <t>включая средства, полученные за счет проведения мероприятий по оптимизации, (тыс.руб.), из них:</t>
  </si>
  <si>
    <t>от реструктуризации сети, тыс. рублей</t>
  </si>
  <si>
    <t>от оптимизации численности персонала, в том числе административно-управленческого, тыс. рублей</t>
  </si>
  <si>
    <t>от сокращения и оптимизации расходов на содержание учреждений, тыс. рублей</t>
  </si>
  <si>
    <t>за счет средств от приносящей доход деятельности, тыс. руб.</t>
  </si>
  <si>
    <t>за счет иных источников (решений), включая корректировку консолидированного бюджета субъекта Российской Федерации на соответствующий год, тыс. рублей</t>
  </si>
  <si>
    <t>Среднесписочная численность работников учреждений культуры, чел.</t>
  </si>
  <si>
    <t>* - прирост фонда оплаты труда с начислениями к 2012 г.</t>
  </si>
  <si>
    <r>
      <t xml:space="preserve">Категория работников:               </t>
    </r>
    <r>
      <rPr>
        <sz val="9"/>
        <color indexed="9"/>
        <rFont val="Times New Roman"/>
        <family val="1"/>
        <charset val="204"/>
      </rPr>
      <t xml:space="preserve"> .</t>
    </r>
  </si>
  <si>
    <t>за счет средств консолидированного бюджета из бюджета местных образований, тыс. рублей</t>
  </si>
  <si>
    <t>Катангский район</t>
  </si>
  <si>
    <t>"Катангский район"</t>
  </si>
  <si>
    <t>Начальник финансового управления администрации МО                                                       С.А. Светлолобова</t>
  </si>
  <si>
    <t>Итого, объем средств, предусмотренный на повышение оплаты труда, тыс. руб. (стр. 17+22+23)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</si>
</sst>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59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/>
    <xf numFmtId="0" fontId="1" fillId="0" borderId="0" xfId="0" applyFont="1" applyFill="1"/>
    <xf numFmtId="0" fontId="0" fillId="0" borderId="0" xfId="0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4" fillId="0" borderId="7" xfId="2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</cellXfs>
  <cellStyles count="3">
    <cellStyle name="Normal 4" xfId="1"/>
    <cellStyle name="Обычный" xfId="0" builtinId="0"/>
    <cellStyle name="Обычный 4" xfId="2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L13" sqref="L13"/>
    </sheetView>
  </sheetViews>
  <sheetFormatPr defaultRowHeight="15" x14ac:dyDescent="0.25"/>
  <cols>
    <col min="2" max="2" width="36.28515625" customWidth="1"/>
  </cols>
  <sheetData>
    <row r="1" spans="1:11" x14ac:dyDescent="0.25">
      <c r="A1" s="9"/>
      <c r="B1" s="10"/>
      <c r="C1" s="10"/>
      <c r="D1" s="11"/>
      <c r="E1" s="10"/>
      <c r="F1" s="10"/>
      <c r="G1" s="12"/>
      <c r="H1" s="55" t="s">
        <v>0</v>
      </c>
      <c r="I1" s="55"/>
      <c r="J1" s="55"/>
      <c r="K1" s="55"/>
    </row>
    <row r="2" spans="1:11" x14ac:dyDescent="0.25">
      <c r="A2" s="12"/>
      <c r="B2" s="12"/>
      <c r="C2" s="12"/>
      <c r="D2" s="12"/>
      <c r="E2" s="12"/>
      <c r="F2" s="12"/>
      <c r="G2" s="12"/>
      <c r="H2" s="55" t="s">
        <v>1</v>
      </c>
      <c r="I2" s="55"/>
      <c r="J2" s="55"/>
      <c r="K2" s="55"/>
    </row>
    <row r="3" spans="1:11" x14ac:dyDescent="0.25">
      <c r="A3" s="13"/>
      <c r="B3" s="56" t="s">
        <v>2</v>
      </c>
      <c r="C3" s="56"/>
      <c r="D3" s="56"/>
      <c r="E3" s="56"/>
      <c r="F3" s="56"/>
      <c r="G3" s="56"/>
      <c r="H3" s="56"/>
      <c r="I3" s="56"/>
      <c r="J3" s="56"/>
      <c r="K3" s="56"/>
    </row>
    <row r="4" spans="1:11" ht="24.75" x14ac:dyDescent="0.25">
      <c r="A4" s="14"/>
      <c r="B4" s="15" t="s">
        <v>3</v>
      </c>
      <c r="C4" s="57" t="s">
        <v>43</v>
      </c>
      <c r="D4" s="57"/>
      <c r="E4" s="57"/>
      <c r="F4" s="16"/>
      <c r="G4" s="14"/>
      <c r="H4" s="14"/>
      <c r="I4" s="14"/>
      <c r="J4" s="14"/>
      <c r="K4" s="14"/>
    </row>
    <row r="5" spans="1:11" x14ac:dyDescent="0.25">
      <c r="A5" s="14"/>
      <c r="B5" s="17" t="s">
        <v>41</v>
      </c>
      <c r="C5" s="58" t="s">
        <v>4</v>
      </c>
      <c r="D5" s="58"/>
      <c r="E5" s="58"/>
      <c r="F5" s="58"/>
      <c r="G5" s="14"/>
      <c r="H5" s="14"/>
      <c r="I5" s="14"/>
      <c r="J5" s="14"/>
      <c r="K5" s="14"/>
    </row>
    <row r="6" spans="1:11" ht="24" x14ac:dyDescent="0.25">
      <c r="A6" s="18"/>
      <c r="B6" s="19" t="s">
        <v>5</v>
      </c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</row>
    <row r="7" spans="1:11" ht="36" x14ac:dyDescent="0.25">
      <c r="A7" s="18">
        <v>1</v>
      </c>
      <c r="B7" s="20" t="s">
        <v>15</v>
      </c>
      <c r="C7" s="19" t="s">
        <v>16</v>
      </c>
      <c r="D7" s="21">
        <f t="shared" ref="D7:I7" si="0">D8/D9</f>
        <v>60.05</v>
      </c>
      <c r="E7" s="21">
        <f t="shared" si="0"/>
        <v>65.18518518518519</v>
      </c>
      <c r="F7" s="21">
        <f t="shared" si="0"/>
        <v>63.722222222222221</v>
      </c>
      <c r="G7" s="21">
        <f t="shared" si="0"/>
        <v>62.25925925925926</v>
      </c>
      <c r="H7" s="21">
        <f t="shared" si="0"/>
        <v>60.796296296296298</v>
      </c>
      <c r="I7" s="21">
        <f t="shared" si="0"/>
        <v>59.333333333333336</v>
      </c>
      <c r="J7" s="19" t="s">
        <v>16</v>
      </c>
      <c r="K7" s="19" t="s">
        <v>16</v>
      </c>
    </row>
    <row r="8" spans="1:11" x14ac:dyDescent="0.25">
      <c r="A8" s="18">
        <v>2</v>
      </c>
      <c r="B8" s="20" t="s">
        <v>17</v>
      </c>
      <c r="C8" s="19" t="s">
        <v>16</v>
      </c>
      <c r="D8" s="23">
        <v>3603</v>
      </c>
      <c r="E8" s="23">
        <v>3520</v>
      </c>
      <c r="F8" s="23">
        <v>3441</v>
      </c>
      <c r="G8" s="23">
        <v>3362</v>
      </c>
      <c r="H8" s="23">
        <v>3283</v>
      </c>
      <c r="I8" s="23">
        <v>3204</v>
      </c>
      <c r="J8" s="19" t="s">
        <v>16</v>
      </c>
      <c r="K8" s="19" t="s">
        <v>16</v>
      </c>
    </row>
    <row r="9" spans="1:11" ht="24" x14ac:dyDescent="0.25">
      <c r="A9" s="18">
        <v>3</v>
      </c>
      <c r="B9" s="20" t="s">
        <v>18</v>
      </c>
      <c r="C9" s="19" t="s">
        <v>16</v>
      </c>
      <c r="D9" s="22">
        <v>60</v>
      </c>
      <c r="E9" s="22">
        <v>54</v>
      </c>
      <c r="F9" s="22">
        <v>54</v>
      </c>
      <c r="G9" s="22">
        <v>54</v>
      </c>
      <c r="H9" s="22">
        <v>54</v>
      </c>
      <c r="I9" s="22">
        <v>54</v>
      </c>
      <c r="J9" s="19" t="s">
        <v>16</v>
      </c>
      <c r="K9" s="19" t="s">
        <v>16</v>
      </c>
    </row>
    <row r="10" spans="1:11" ht="24" x14ac:dyDescent="0.25">
      <c r="A10" s="18">
        <v>4</v>
      </c>
      <c r="B10" s="20" t="s">
        <v>19</v>
      </c>
      <c r="C10" s="39">
        <v>3695</v>
      </c>
      <c r="D10" s="40">
        <v>3603</v>
      </c>
      <c r="E10" s="41">
        <v>3520</v>
      </c>
      <c r="F10" s="41">
        <v>3441</v>
      </c>
      <c r="G10" s="41">
        <v>3362</v>
      </c>
      <c r="H10" s="41">
        <v>3283</v>
      </c>
      <c r="I10" s="41">
        <v>3204</v>
      </c>
      <c r="J10" s="42" t="s">
        <v>16</v>
      </c>
      <c r="K10" s="42" t="s">
        <v>16</v>
      </c>
    </row>
    <row r="11" spans="1:11" ht="48" x14ac:dyDescent="0.25">
      <c r="A11" s="18">
        <v>5</v>
      </c>
      <c r="B11" s="38" t="s">
        <v>20</v>
      </c>
      <c r="C11" s="30"/>
      <c r="D11" s="47"/>
      <c r="E11" s="47"/>
      <c r="F11" s="47"/>
      <c r="G11" s="47"/>
      <c r="H11" s="47"/>
      <c r="I11" s="47"/>
      <c r="J11" s="48"/>
      <c r="K11" s="49"/>
    </row>
    <row r="12" spans="1:11" ht="48" x14ac:dyDescent="0.25">
      <c r="A12" s="18">
        <v>6</v>
      </c>
      <c r="B12" s="20" t="s">
        <v>21</v>
      </c>
      <c r="C12" s="43" t="s">
        <v>16</v>
      </c>
      <c r="D12" s="44">
        <v>53</v>
      </c>
      <c r="E12" s="45">
        <v>59</v>
      </c>
      <c r="F12" s="46">
        <v>65</v>
      </c>
      <c r="G12" s="46">
        <v>74</v>
      </c>
      <c r="H12" s="46">
        <v>85</v>
      </c>
      <c r="I12" s="46">
        <v>100</v>
      </c>
      <c r="J12" s="43" t="s">
        <v>16</v>
      </c>
      <c r="K12" s="43" t="s">
        <v>16</v>
      </c>
    </row>
    <row r="13" spans="1:11" ht="48" x14ac:dyDescent="0.25">
      <c r="A13" s="18">
        <v>7</v>
      </c>
      <c r="B13" s="25" t="s">
        <v>22</v>
      </c>
      <c r="C13" s="24" t="s">
        <v>23</v>
      </c>
      <c r="D13" s="24">
        <v>70.3</v>
      </c>
      <c r="E13" s="24">
        <v>70.3</v>
      </c>
      <c r="F13" s="24">
        <v>73.7</v>
      </c>
      <c r="G13" s="24">
        <v>82.4</v>
      </c>
      <c r="H13" s="24">
        <v>100</v>
      </c>
      <c r="I13" s="24">
        <v>100</v>
      </c>
      <c r="J13" s="24" t="s">
        <v>16</v>
      </c>
      <c r="K13" s="24" t="s">
        <v>16</v>
      </c>
    </row>
    <row r="14" spans="1:11" x14ac:dyDescent="0.25">
      <c r="A14" s="18">
        <v>8</v>
      </c>
      <c r="B14" s="20" t="s">
        <v>24</v>
      </c>
      <c r="C14" s="19" t="s">
        <v>16</v>
      </c>
      <c r="D14" s="24">
        <v>61</v>
      </c>
      <c r="E14" s="26">
        <v>64.900000000000006</v>
      </c>
      <c r="F14" s="26">
        <v>73.7</v>
      </c>
      <c r="G14" s="26">
        <v>82.4</v>
      </c>
      <c r="H14" s="26">
        <v>91.2</v>
      </c>
      <c r="I14" s="26">
        <v>100</v>
      </c>
      <c r="J14" s="19" t="s">
        <v>16</v>
      </c>
      <c r="K14" s="19" t="s">
        <v>16</v>
      </c>
    </row>
    <row r="15" spans="1:11" ht="24" x14ac:dyDescent="0.25">
      <c r="A15" s="18">
        <v>9</v>
      </c>
      <c r="B15" s="20" t="s">
        <v>25</v>
      </c>
      <c r="C15" s="27">
        <v>25365</v>
      </c>
      <c r="D15" s="22">
        <v>29229.4</v>
      </c>
      <c r="E15" s="22">
        <v>31823.3</v>
      </c>
      <c r="F15" s="22">
        <v>35300.199999999997</v>
      </c>
      <c r="G15" s="22">
        <v>39238.9</v>
      </c>
      <c r="H15" s="28">
        <v>44274</v>
      </c>
      <c r="I15" s="28">
        <v>49298</v>
      </c>
      <c r="J15" s="19" t="s">
        <v>16</v>
      </c>
      <c r="K15" s="19" t="s">
        <v>16</v>
      </c>
    </row>
    <row r="16" spans="1:11" x14ac:dyDescent="0.25">
      <c r="A16" s="18">
        <v>10</v>
      </c>
      <c r="B16" s="20" t="s">
        <v>26</v>
      </c>
      <c r="C16" s="22" t="s">
        <v>16</v>
      </c>
      <c r="D16" s="27">
        <f t="shared" ref="D16:I16" si="1">D15/C15*100</f>
        <v>115.23516656810567</v>
      </c>
      <c r="E16" s="27">
        <f t="shared" si="1"/>
        <v>108.8742841112031</v>
      </c>
      <c r="F16" s="27">
        <f t="shared" si="1"/>
        <v>110.92564253235837</v>
      </c>
      <c r="G16" s="27">
        <f t="shared" si="1"/>
        <v>111.15772715168755</v>
      </c>
      <c r="H16" s="27">
        <f t="shared" si="1"/>
        <v>112.83190915137784</v>
      </c>
      <c r="I16" s="27">
        <f t="shared" si="1"/>
        <v>111.34751773049645</v>
      </c>
      <c r="J16" s="19" t="s">
        <v>16</v>
      </c>
      <c r="K16" s="19" t="s">
        <v>16</v>
      </c>
    </row>
    <row r="17" spans="1:11" ht="24" x14ac:dyDescent="0.25">
      <c r="A17" s="18">
        <v>11</v>
      </c>
      <c r="B17" s="20" t="s">
        <v>27</v>
      </c>
      <c r="C17" s="27">
        <v>12071.4</v>
      </c>
      <c r="D17" s="22">
        <v>23210</v>
      </c>
      <c r="E17" s="22">
        <v>30372.2</v>
      </c>
      <c r="F17" s="22">
        <v>38259</v>
      </c>
      <c r="G17" s="22">
        <v>47548.4</v>
      </c>
      <c r="H17" s="22">
        <v>59379.199999999997</v>
      </c>
      <c r="I17" s="22">
        <v>72497.100000000006</v>
      </c>
      <c r="J17" s="19" t="s">
        <v>16</v>
      </c>
      <c r="K17" s="19" t="s">
        <v>16</v>
      </c>
    </row>
    <row r="18" spans="1:11" x14ac:dyDescent="0.25">
      <c r="A18" s="18">
        <v>12</v>
      </c>
      <c r="B18" s="20" t="s">
        <v>26</v>
      </c>
      <c r="C18" s="22" t="s">
        <v>16</v>
      </c>
      <c r="D18" s="28">
        <f t="shared" ref="D18:I18" si="2">D17/C17*100</f>
        <v>192.27264443229453</v>
      </c>
      <c r="E18" s="28">
        <f t="shared" si="2"/>
        <v>130.85825075398537</v>
      </c>
      <c r="F18" s="28">
        <f t="shared" si="2"/>
        <v>125.96716734382099</v>
      </c>
      <c r="G18" s="28">
        <f t="shared" si="2"/>
        <v>124.28030006011659</v>
      </c>
      <c r="H18" s="28">
        <f t="shared" si="2"/>
        <v>124.88159433335295</v>
      </c>
      <c r="I18" s="28">
        <f t="shared" si="2"/>
        <v>122.09174256305239</v>
      </c>
      <c r="J18" s="19" t="s">
        <v>16</v>
      </c>
      <c r="K18" s="19" t="s">
        <v>16</v>
      </c>
    </row>
    <row r="19" spans="1:11" ht="36" x14ac:dyDescent="0.25">
      <c r="A19" s="18">
        <v>13</v>
      </c>
      <c r="B19" s="20" t="s">
        <v>28</v>
      </c>
      <c r="C19" s="22" t="s">
        <v>16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19" t="s">
        <v>16</v>
      </c>
      <c r="K19" s="19" t="s">
        <v>16</v>
      </c>
    </row>
    <row r="20" spans="1:11" x14ac:dyDescent="0.25">
      <c r="A20" s="18">
        <v>14</v>
      </c>
      <c r="B20" s="25" t="s">
        <v>29</v>
      </c>
      <c r="C20" s="28">
        <v>1.302</v>
      </c>
      <c r="D20" s="28">
        <v>1.302</v>
      </c>
      <c r="E20" s="28">
        <v>1.302</v>
      </c>
      <c r="F20" s="28">
        <v>1.302</v>
      </c>
      <c r="G20" s="28">
        <v>1.302</v>
      </c>
      <c r="H20" s="28">
        <v>1.302</v>
      </c>
      <c r="I20" s="28">
        <v>1.302</v>
      </c>
      <c r="J20" s="19" t="s">
        <v>16</v>
      </c>
      <c r="K20" s="19" t="s">
        <v>16</v>
      </c>
    </row>
    <row r="21" spans="1:11" ht="24" x14ac:dyDescent="0.25">
      <c r="A21" s="18">
        <v>15</v>
      </c>
      <c r="B21" s="25" t="s">
        <v>30</v>
      </c>
      <c r="C21" s="28">
        <f>54*C17*12*C20/1000</f>
        <v>10184.591894399999</v>
      </c>
      <c r="D21" s="28">
        <f t="shared" ref="D21:I21" si="3">D9*D17*12*D20/1000</f>
        <v>21757.982400000001</v>
      </c>
      <c r="E21" s="28">
        <f t="shared" si="3"/>
        <v>25624.903651200006</v>
      </c>
      <c r="F21" s="28">
        <f t="shared" si="3"/>
        <v>32278.965264000002</v>
      </c>
      <c r="G21" s="28">
        <f t="shared" si="3"/>
        <v>40116.394886400005</v>
      </c>
      <c r="H21" s="28">
        <f t="shared" si="3"/>
        <v>50097.993523199992</v>
      </c>
      <c r="I21" s="28">
        <f t="shared" si="3"/>
        <v>61165.513281600004</v>
      </c>
      <c r="J21" s="27">
        <f>SUM(E21:G21)</f>
        <v>98020.263801600013</v>
      </c>
      <c r="K21" s="22">
        <f>SUM(E21:I21)</f>
        <v>209283.77060640001</v>
      </c>
    </row>
    <row r="22" spans="1:11" ht="24" x14ac:dyDescent="0.25">
      <c r="A22" s="18">
        <v>16</v>
      </c>
      <c r="B22" s="25" t="s">
        <v>31</v>
      </c>
      <c r="C22" s="19" t="s">
        <v>16</v>
      </c>
      <c r="D22" s="28">
        <f>D21-C21</f>
        <v>11573.390505600002</v>
      </c>
      <c r="E22" s="28">
        <f>E21-$D21</f>
        <v>3866.9212512000049</v>
      </c>
      <c r="F22" s="28">
        <f>F21-$D21</f>
        <v>10520.982864000001</v>
      </c>
      <c r="G22" s="28">
        <f>G21-$D21</f>
        <v>18358.412486400004</v>
      </c>
      <c r="H22" s="28">
        <f>H21-$D21</f>
        <v>28340.011123199991</v>
      </c>
      <c r="I22" s="28">
        <f>I21-$D21</f>
        <v>39407.530881600003</v>
      </c>
      <c r="J22" s="27">
        <f>SUM(E22:G22)</f>
        <v>32746.31660160001</v>
      </c>
      <c r="K22" s="22">
        <f>SUM(E22:I22)</f>
        <v>100493.8586064</v>
      </c>
    </row>
    <row r="23" spans="1:11" x14ac:dyDescent="0.25">
      <c r="A23" s="18"/>
      <c r="B23" s="25" t="s">
        <v>32</v>
      </c>
      <c r="C23" s="30"/>
      <c r="D23" s="31"/>
      <c r="E23" s="32"/>
      <c r="F23" s="32"/>
      <c r="G23" s="32"/>
      <c r="H23" s="32"/>
      <c r="I23" s="32"/>
      <c r="J23" s="33"/>
      <c r="K23" s="34"/>
    </row>
    <row r="24" spans="1:11" ht="27.75" customHeight="1" x14ac:dyDescent="0.25">
      <c r="A24" s="18">
        <v>17</v>
      </c>
      <c r="B24" s="20" t="s">
        <v>42</v>
      </c>
      <c r="C24" s="19" t="s">
        <v>16</v>
      </c>
      <c r="D24" s="27">
        <f t="shared" ref="D24:I24" si="4">D22-D29</f>
        <v>11573.390505600002</v>
      </c>
      <c r="E24" s="27">
        <f t="shared" si="4"/>
        <v>3866.9212512000049</v>
      </c>
      <c r="F24" s="27">
        <f t="shared" si="4"/>
        <v>10520.982864000001</v>
      </c>
      <c r="G24" s="27">
        <f t="shared" si="4"/>
        <v>18358.412486400004</v>
      </c>
      <c r="H24" s="27">
        <f t="shared" si="4"/>
        <v>28340.011123199991</v>
      </c>
      <c r="I24" s="27">
        <f t="shared" si="4"/>
        <v>39407.530881600003</v>
      </c>
      <c r="J24" s="27">
        <f t="shared" ref="J24:J31" si="5">SUM(E24:G24)</f>
        <v>32746.31660160001</v>
      </c>
      <c r="K24" s="22">
        <f t="shared" ref="K24:K31" si="6">SUM(E24:I24)</f>
        <v>100493.8586064</v>
      </c>
    </row>
    <row r="25" spans="1:11" ht="40.5" customHeight="1" x14ac:dyDescent="0.25">
      <c r="A25" s="18">
        <v>18</v>
      </c>
      <c r="B25" s="20" t="s">
        <v>33</v>
      </c>
      <c r="C25" s="19" t="s">
        <v>16</v>
      </c>
      <c r="D25" s="35">
        <f t="shared" ref="D25:I25" si="7">SUM(D26:D28)</f>
        <v>0</v>
      </c>
      <c r="E25" s="35">
        <f>SUM(E26:E28)</f>
        <v>2847.2115168000005</v>
      </c>
      <c r="F25" s="35">
        <f t="shared" si="7"/>
        <v>3586.5516960000004</v>
      </c>
      <c r="G25" s="35">
        <f t="shared" si="7"/>
        <v>4457.3772095999993</v>
      </c>
      <c r="H25" s="35">
        <f t="shared" si="7"/>
        <v>5566.4437248000004</v>
      </c>
      <c r="I25" s="35">
        <f t="shared" si="7"/>
        <v>6796.1681424000008</v>
      </c>
      <c r="J25" s="27">
        <f t="shared" si="5"/>
        <v>10891.1404224</v>
      </c>
      <c r="K25" s="22">
        <f t="shared" si="6"/>
        <v>23253.752289600001</v>
      </c>
    </row>
    <row r="26" spans="1:11" ht="24" customHeight="1" x14ac:dyDescent="0.25">
      <c r="A26" s="18">
        <v>19</v>
      </c>
      <c r="B26" s="20" t="s">
        <v>34</v>
      </c>
      <c r="C26" s="19" t="s">
        <v>16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f t="shared" si="5"/>
        <v>0</v>
      </c>
      <c r="K26" s="22">
        <f t="shared" si="6"/>
        <v>0</v>
      </c>
    </row>
    <row r="27" spans="1:11" ht="36" x14ac:dyDescent="0.25">
      <c r="A27" s="18">
        <v>20</v>
      </c>
      <c r="B27" s="20" t="s">
        <v>35</v>
      </c>
      <c r="C27" s="19" t="s">
        <v>16</v>
      </c>
      <c r="D27" s="50">
        <v>0</v>
      </c>
      <c r="E27" s="35">
        <f>($D$9-E9)*E17*E20*12/1000</f>
        <v>2847.2115168000005</v>
      </c>
      <c r="F27" s="35">
        <f>($D$9-F9)*F17*F20*12/1000</f>
        <v>3586.5516960000004</v>
      </c>
      <c r="G27" s="35">
        <f>($D$9-G9)*G17*G20*12/1000</f>
        <v>4457.3772095999993</v>
      </c>
      <c r="H27" s="35">
        <f>($D$9-H9)*H17*H20*12/1000</f>
        <v>5566.4437248000004</v>
      </c>
      <c r="I27" s="35">
        <f>($D$9-I9)*I17*I20*12/1000</f>
        <v>6796.1681424000008</v>
      </c>
      <c r="J27" s="27">
        <f t="shared" si="5"/>
        <v>10891.1404224</v>
      </c>
      <c r="K27" s="22">
        <f t="shared" si="6"/>
        <v>23253.752289600001</v>
      </c>
    </row>
    <row r="28" spans="1:11" ht="24" x14ac:dyDescent="0.25">
      <c r="A28" s="18">
        <v>21</v>
      </c>
      <c r="B28" s="20" t="s">
        <v>36</v>
      </c>
      <c r="C28" s="19" t="s">
        <v>16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27">
        <f t="shared" si="5"/>
        <v>0</v>
      </c>
      <c r="K28" s="22">
        <f t="shared" si="6"/>
        <v>0</v>
      </c>
    </row>
    <row r="29" spans="1:11" ht="24" x14ac:dyDescent="0.25">
      <c r="A29" s="18">
        <v>22</v>
      </c>
      <c r="B29" s="25" t="s">
        <v>37</v>
      </c>
      <c r="C29" s="19" t="s">
        <v>16</v>
      </c>
      <c r="D29" s="35">
        <f t="shared" ref="D29:I29" si="8">D22*D19/100</f>
        <v>0</v>
      </c>
      <c r="E29" s="35">
        <f t="shared" si="8"/>
        <v>0</v>
      </c>
      <c r="F29" s="35">
        <f t="shared" si="8"/>
        <v>0</v>
      </c>
      <c r="G29" s="35">
        <f t="shared" si="8"/>
        <v>0</v>
      </c>
      <c r="H29" s="35">
        <f t="shared" si="8"/>
        <v>0</v>
      </c>
      <c r="I29" s="35">
        <f t="shared" si="8"/>
        <v>0</v>
      </c>
      <c r="J29" s="27">
        <f t="shared" si="5"/>
        <v>0</v>
      </c>
      <c r="K29" s="22">
        <f t="shared" si="6"/>
        <v>0</v>
      </c>
    </row>
    <row r="30" spans="1:11" ht="48" x14ac:dyDescent="0.25">
      <c r="A30" s="18">
        <v>23</v>
      </c>
      <c r="B30" s="25" t="s">
        <v>38</v>
      </c>
      <c r="C30" s="19" t="s">
        <v>16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27">
        <f t="shared" si="5"/>
        <v>0</v>
      </c>
      <c r="K30" s="22">
        <f t="shared" si="6"/>
        <v>0</v>
      </c>
    </row>
    <row r="31" spans="1:11" ht="36" x14ac:dyDescent="0.25">
      <c r="A31" s="18">
        <v>24</v>
      </c>
      <c r="B31" s="25" t="s">
        <v>46</v>
      </c>
      <c r="C31" s="19" t="s">
        <v>16</v>
      </c>
      <c r="D31" s="27">
        <f t="shared" ref="D31:I31" si="9">SUM(D24,D29,D30)</f>
        <v>11573.390505600002</v>
      </c>
      <c r="E31" s="27">
        <f>SUM(E24,E29,E30)</f>
        <v>3866.9212512000049</v>
      </c>
      <c r="F31" s="27">
        <f t="shared" si="9"/>
        <v>10520.982864000001</v>
      </c>
      <c r="G31" s="27">
        <f t="shared" si="9"/>
        <v>18358.412486400004</v>
      </c>
      <c r="H31" s="27">
        <f t="shared" si="9"/>
        <v>28340.011123199991</v>
      </c>
      <c r="I31" s="27">
        <f t="shared" si="9"/>
        <v>39407.530881600003</v>
      </c>
      <c r="J31" s="27">
        <f t="shared" si="5"/>
        <v>32746.31660160001</v>
      </c>
      <c r="K31" s="22">
        <f t="shared" si="6"/>
        <v>100493.8586064</v>
      </c>
    </row>
    <row r="32" spans="1:11" ht="24" x14ac:dyDescent="0.25">
      <c r="A32" s="18">
        <v>25</v>
      </c>
      <c r="B32" s="20" t="s">
        <v>39</v>
      </c>
      <c r="C32" s="19" t="s">
        <v>16</v>
      </c>
      <c r="D32" s="22">
        <f>D9</f>
        <v>60</v>
      </c>
      <c r="E32" s="22">
        <f t="shared" ref="E32:I32" si="10">E9</f>
        <v>54</v>
      </c>
      <c r="F32" s="22">
        <f t="shared" si="10"/>
        <v>54</v>
      </c>
      <c r="G32" s="22">
        <f t="shared" si="10"/>
        <v>54</v>
      </c>
      <c r="H32" s="22">
        <f t="shared" si="10"/>
        <v>54</v>
      </c>
      <c r="I32" s="22">
        <f t="shared" si="10"/>
        <v>54</v>
      </c>
      <c r="J32" s="22" t="s">
        <v>16</v>
      </c>
      <c r="K32" s="22" t="s">
        <v>16</v>
      </c>
    </row>
    <row r="33" spans="1:11" ht="23.25" customHeight="1" x14ac:dyDescent="0.25">
      <c r="A33" s="51" t="s">
        <v>40</v>
      </c>
      <c r="B33" s="51"/>
      <c r="C33" s="51"/>
      <c r="D33" s="36"/>
      <c r="E33" s="36"/>
      <c r="F33" s="36"/>
      <c r="G33" s="36"/>
      <c r="H33" s="36"/>
      <c r="I33" s="36"/>
      <c r="J33" s="37"/>
      <c r="K33" s="37"/>
    </row>
    <row r="34" spans="1:11" ht="15.75" x14ac:dyDescent="0.25">
      <c r="A34" s="1"/>
      <c r="B34" s="2"/>
      <c r="C34" s="2"/>
      <c r="D34" s="3"/>
      <c r="E34" s="4"/>
      <c r="F34" s="4"/>
      <c r="G34" s="4"/>
      <c r="H34" s="4"/>
      <c r="I34" s="5"/>
      <c r="J34" s="2"/>
      <c r="K34" s="2"/>
    </row>
    <row r="35" spans="1:11" x14ac:dyDescent="0.25">
      <c r="A35" s="52" t="s">
        <v>45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1" x14ac:dyDescent="0.25">
      <c r="A36" s="54" t="s">
        <v>44</v>
      </c>
      <c r="B36" s="53"/>
      <c r="C36" s="53"/>
      <c r="D36" s="53"/>
      <c r="E36" s="7"/>
      <c r="F36" s="7"/>
      <c r="G36" s="7"/>
      <c r="H36" s="7"/>
      <c r="I36" s="7"/>
      <c r="J36" s="7"/>
      <c r="K36" s="7"/>
    </row>
    <row r="37" spans="1:11" x14ac:dyDescent="0.25">
      <c r="A37" s="6"/>
      <c r="B37" s="7"/>
      <c r="C37" s="7"/>
      <c r="D37" s="8"/>
      <c r="E37" s="7"/>
      <c r="F37" s="7"/>
      <c r="G37" s="7"/>
      <c r="H37" s="7"/>
      <c r="I37" s="7"/>
      <c r="J37" s="7"/>
      <c r="K37" s="7"/>
    </row>
  </sheetData>
  <mergeCells count="8">
    <mergeCell ref="A33:C33"/>
    <mergeCell ref="A35:K35"/>
    <mergeCell ref="A36:D36"/>
    <mergeCell ref="H1:K1"/>
    <mergeCell ref="H2:K2"/>
    <mergeCell ref="B3:K3"/>
    <mergeCell ref="C4:E4"/>
    <mergeCell ref="C5:F5"/>
  </mergeCells>
  <conditionalFormatting sqref="D17:I17 D8:I15 D32:I32">
    <cfRule type="cellIs" dxfId="0" priority="1" stopIfTrue="1" operator="equal">
      <formula>#N/A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ignoredErrors>
    <ignoredError sqref="D24:D26 D28:D31" evalError="1"/>
    <ignoredError sqref="J26:K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2014-10-23T03:03:05Z</dcterms:modified>
</cp:coreProperties>
</file>