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06\Desktop\Бюджет\2021\Приложения\"/>
    </mc:Choice>
  </mc:AlternateContent>
  <xr:revisionPtr revIDLastSave="0" documentId="13_ncr:1_{8776B827-B7C2-42C9-BAF6-092B356AE854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2022-2023" sheetId="2" r:id="rId1"/>
  </sheets>
  <definedNames>
    <definedName name="_xlnm._FilterDatabase" localSheetId="0" hidden="1">'2022-2023'!$A$9:$H$362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13" i="2" l="1"/>
  <c r="G113" i="2"/>
  <c r="H359" i="2" l="1"/>
  <c r="H358" i="2" s="1"/>
  <c r="H357" i="2" s="1"/>
  <c r="H356" i="2" s="1"/>
  <c r="G359" i="2"/>
  <c r="G358" i="2" s="1"/>
  <c r="G357" i="2" s="1"/>
  <c r="G356" i="2" s="1"/>
  <c r="H352" i="2"/>
  <c r="G352" i="2"/>
  <c r="H348" i="2"/>
  <c r="G348" i="2"/>
  <c r="H344" i="2"/>
  <c r="G344" i="2"/>
  <c r="H343" i="2"/>
  <c r="H342" i="2" s="1"/>
  <c r="H341" i="2" s="1"/>
  <c r="G343" i="2"/>
  <c r="H340" i="2"/>
  <c r="G340" i="2"/>
  <c r="H335" i="2"/>
  <c r="G335" i="2"/>
  <c r="H331" i="2"/>
  <c r="G331" i="2"/>
  <c r="H324" i="2"/>
  <c r="H323" i="2" s="1"/>
  <c r="G324" i="2"/>
  <c r="G323" i="2" s="1"/>
  <c r="H321" i="2"/>
  <c r="G321" i="2"/>
  <c r="H319" i="2"/>
  <c r="G319" i="2"/>
  <c r="H315" i="2"/>
  <c r="G315" i="2"/>
  <c r="H313" i="2"/>
  <c r="G313" i="2"/>
  <c r="H312" i="2"/>
  <c r="G312" i="2"/>
  <c r="H310" i="2"/>
  <c r="G310" i="2"/>
  <c r="H307" i="2"/>
  <c r="G307" i="2"/>
  <c r="H306" i="2"/>
  <c r="G306" i="2"/>
  <c r="H305" i="2"/>
  <c r="G305" i="2"/>
  <c r="H299" i="2"/>
  <c r="H298" i="2" s="1"/>
  <c r="G299" i="2"/>
  <c r="G298" i="2" s="1"/>
  <c r="H292" i="2"/>
  <c r="H291" i="2" s="1"/>
  <c r="G292" i="2"/>
  <c r="G291" i="2" s="1"/>
  <c r="H288" i="2"/>
  <c r="H287" i="2" s="1"/>
  <c r="G288" i="2"/>
  <c r="G287" i="2" s="1"/>
  <c r="H280" i="2"/>
  <c r="H279" i="2" s="1"/>
  <c r="H278" i="2" s="1"/>
  <c r="H277" i="2" s="1"/>
  <c r="H276" i="2" s="1"/>
  <c r="H275" i="2" s="1"/>
  <c r="G280" i="2"/>
  <c r="G279" i="2" s="1"/>
  <c r="G278" i="2" s="1"/>
  <c r="G277" i="2" s="1"/>
  <c r="G276" i="2" s="1"/>
  <c r="G275" i="2" s="1"/>
  <c r="H272" i="2"/>
  <c r="H271" i="2" s="1"/>
  <c r="H270" i="2" s="1"/>
  <c r="H269" i="2" s="1"/>
  <c r="G272" i="2"/>
  <c r="G271" i="2" s="1"/>
  <c r="G270" i="2" s="1"/>
  <c r="G269" i="2" s="1"/>
  <c r="H265" i="2"/>
  <c r="H264" i="2" s="1"/>
  <c r="H263" i="2" s="1"/>
  <c r="G265" i="2"/>
  <c r="G264" i="2" s="1"/>
  <c r="G263" i="2" s="1"/>
  <c r="H259" i="2"/>
  <c r="H258" i="2" s="1"/>
  <c r="G259" i="2"/>
  <c r="H256" i="2"/>
  <c r="H255" i="2" s="1"/>
  <c r="H254" i="2" s="1"/>
  <c r="H249" i="2" s="1"/>
  <c r="G256" i="2"/>
  <c r="G255" i="2" s="1"/>
  <c r="G254" i="2" s="1"/>
  <c r="G249" i="2" s="1"/>
  <c r="H250" i="2"/>
  <c r="G250" i="2"/>
  <c r="H241" i="2"/>
  <c r="G241" i="2"/>
  <c r="H239" i="2"/>
  <c r="G239" i="2"/>
  <c r="H237" i="2"/>
  <c r="G237" i="2"/>
  <c r="H234" i="2"/>
  <c r="G234" i="2"/>
  <c r="H232" i="2"/>
  <c r="G232" i="2"/>
  <c r="H227" i="2"/>
  <c r="G227" i="2"/>
  <c r="H224" i="2"/>
  <c r="G224" i="2"/>
  <c r="H217" i="2"/>
  <c r="H216" i="2" s="1"/>
  <c r="H215" i="2" s="1"/>
  <c r="H214" i="2" s="1"/>
  <c r="H213" i="2" s="1"/>
  <c r="G217" i="2"/>
  <c r="G216" i="2" s="1"/>
  <c r="G215" i="2" s="1"/>
  <c r="G214" i="2" s="1"/>
  <c r="G213" i="2" s="1"/>
  <c r="H211" i="2"/>
  <c r="H210" i="2" s="1"/>
  <c r="H209" i="2" s="1"/>
  <c r="H208" i="2" s="1"/>
  <c r="G211" i="2"/>
  <c r="G210" i="2" s="1"/>
  <c r="G209" i="2" s="1"/>
  <c r="G208" i="2" s="1"/>
  <c r="H206" i="2"/>
  <c r="H205" i="2" s="1"/>
  <c r="H204" i="2" s="1"/>
  <c r="H203" i="2" s="1"/>
  <c r="H202" i="2" s="1"/>
  <c r="H201" i="2" s="1"/>
  <c r="G206" i="2"/>
  <c r="G205" i="2" s="1"/>
  <c r="G204" i="2" s="1"/>
  <c r="G203" i="2" s="1"/>
  <c r="G202" i="2" s="1"/>
  <c r="G201" i="2" s="1"/>
  <c r="H200" i="2"/>
  <c r="H199" i="2" s="1"/>
  <c r="H198" i="2" s="1"/>
  <c r="H197" i="2" s="1"/>
  <c r="H196" i="2" s="1"/>
  <c r="H195" i="2" s="1"/>
  <c r="G200" i="2"/>
  <c r="G199" i="2" s="1"/>
  <c r="G198" i="2" s="1"/>
  <c r="G197" i="2" s="1"/>
  <c r="G196" i="2" s="1"/>
  <c r="G195" i="2" s="1"/>
  <c r="H193" i="2"/>
  <c r="H192" i="2" s="1"/>
  <c r="H191" i="2" s="1"/>
  <c r="H190" i="2" s="1"/>
  <c r="H189" i="2" s="1"/>
  <c r="H188" i="2" s="1"/>
  <c r="H187" i="2" s="1"/>
  <c r="G192" i="2"/>
  <c r="G191" i="2" s="1"/>
  <c r="G190" i="2" s="1"/>
  <c r="G189" i="2" s="1"/>
  <c r="G188" i="2" s="1"/>
  <c r="H185" i="2"/>
  <c r="H184" i="2" s="1"/>
  <c r="G185" i="2"/>
  <c r="G184" i="2" s="1"/>
  <c r="H182" i="2"/>
  <c r="H181" i="2" s="1"/>
  <c r="G182" i="2"/>
  <c r="G181" i="2" s="1"/>
  <c r="H179" i="2"/>
  <c r="H178" i="2" s="1"/>
  <c r="G179" i="2"/>
  <c r="G178" i="2" s="1"/>
  <c r="H175" i="2"/>
  <c r="H174" i="2" s="1"/>
  <c r="G175" i="2"/>
  <c r="G174" i="2" s="1"/>
  <c r="H172" i="2"/>
  <c r="H171" i="2" s="1"/>
  <c r="G172" i="2"/>
  <c r="G171" i="2" s="1"/>
  <c r="H169" i="2"/>
  <c r="H168" i="2" s="1"/>
  <c r="G169" i="2"/>
  <c r="G168" i="2" s="1"/>
  <c r="H166" i="2"/>
  <c r="G166" i="2"/>
  <c r="H164" i="2"/>
  <c r="H162" i="2" s="1"/>
  <c r="H161" i="2" s="1"/>
  <c r="G162" i="2"/>
  <c r="G161" i="2" s="1"/>
  <c r="H159" i="2"/>
  <c r="G159" i="2"/>
  <c r="H154" i="2"/>
  <c r="H153" i="2" s="1"/>
  <c r="H152" i="2" s="1"/>
  <c r="H151" i="2" s="1"/>
  <c r="G154" i="2"/>
  <c r="G153" i="2" s="1"/>
  <c r="G152" i="2" s="1"/>
  <c r="G151" i="2" s="1"/>
  <c r="H149" i="2"/>
  <c r="H148" i="2" s="1"/>
  <c r="H147" i="2" s="1"/>
  <c r="H146" i="2" s="1"/>
  <c r="G149" i="2"/>
  <c r="G148" i="2" s="1"/>
  <c r="G147" i="2" s="1"/>
  <c r="G146" i="2" s="1"/>
  <c r="H144" i="2"/>
  <c r="H143" i="2" s="1"/>
  <c r="H142" i="2" s="1"/>
  <c r="H141" i="2" s="1"/>
  <c r="H140" i="2" s="1"/>
  <c r="G144" i="2"/>
  <c r="G143" i="2" s="1"/>
  <c r="G142" i="2" s="1"/>
  <c r="G141" i="2" s="1"/>
  <c r="G140" i="2" s="1"/>
  <c r="H137" i="2"/>
  <c r="H136" i="2" s="1"/>
  <c r="H135" i="2" s="1"/>
  <c r="H134" i="2" s="1"/>
  <c r="H133" i="2" s="1"/>
  <c r="G137" i="2"/>
  <c r="G136" i="2" s="1"/>
  <c r="G135" i="2" s="1"/>
  <c r="G134" i="2" s="1"/>
  <c r="G133" i="2" s="1"/>
  <c r="H130" i="2"/>
  <c r="H129" i="2" s="1"/>
  <c r="G130" i="2"/>
  <c r="G129" i="2" s="1"/>
  <c r="H127" i="2"/>
  <c r="G127" i="2"/>
  <c r="H125" i="2"/>
  <c r="G125" i="2"/>
  <c r="H122" i="2"/>
  <c r="G122" i="2"/>
  <c r="H119" i="2"/>
  <c r="G119" i="2"/>
  <c r="H112" i="2"/>
  <c r="G112" i="2"/>
  <c r="H110" i="2"/>
  <c r="G110" i="2"/>
  <c r="H108" i="2"/>
  <c r="G108" i="2"/>
  <c r="H106" i="2"/>
  <c r="G106" i="2"/>
  <c r="H103" i="2"/>
  <c r="G103" i="2"/>
  <c r="H100" i="2"/>
  <c r="G100" i="2"/>
  <c r="H97" i="2"/>
  <c r="G97" i="2"/>
  <c r="H94" i="2"/>
  <c r="H93" i="2" s="1"/>
  <c r="G94" i="2"/>
  <c r="G93" i="2" s="1"/>
  <c r="H90" i="2"/>
  <c r="G90" i="2"/>
  <c r="H88" i="2"/>
  <c r="G88" i="2"/>
  <c r="H82" i="2"/>
  <c r="H81" i="2" s="1"/>
  <c r="H80" i="2" s="1"/>
  <c r="G82" i="2"/>
  <c r="G81" i="2" s="1"/>
  <c r="G80" i="2" s="1"/>
  <c r="H77" i="2"/>
  <c r="H76" i="2" s="1"/>
  <c r="H75" i="2" s="1"/>
  <c r="H74" i="2" s="1"/>
  <c r="H73" i="2" s="1"/>
  <c r="G77" i="2"/>
  <c r="G76" i="2" s="1"/>
  <c r="G75" i="2" s="1"/>
  <c r="G74" i="2" s="1"/>
  <c r="G73" i="2" s="1"/>
  <c r="H71" i="2"/>
  <c r="G71" i="2"/>
  <c r="H68" i="2"/>
  <c r="H67" i="2" s="1"/>
  <c r="G68" i="2"/>
  <c r="G67" i="2" s="1"/>
  <c r="H65" i="2"/>
  <c r="G65" i="2"/>
  <c r="H59" i="2"/>
  <c r="G59" i="2"/>
  <c r="H55" i="2"/>
  <c r="G55" i="2"/>
  <c r="G54" i="2" s="1"/>
  <c r="H50" i="2"/>
  <c r="H49" i="2" s="1"/>
  <c r="H48" i="2" s="1"/>
  <c r="H47" i="2" s="1"/>
  <c r="H46" i="2" s="1"/>
  <c r="G50" i="2"/>
  <c r="G49" i="2" s="1"/>
  <c r="G48" i="2" s="1"/>
  <c r="G47" i="2" s="1"/>
  <c r="G46" i="2" s="1"/>
  <c r="H44" i="2"/>
  <c r="H43" i="2" s="1"/>
  <c r="H42" i="2" s="1"/>
  <c r="H41" i="2" s="1"/>
  <c r="H40" i="2" s="1"/>
  <c r="G44" i="2"/>
  <c r="G43" i="2" s="1"/>
  <c r="G42" i="2" s="1"/>
  <c r="G41" i="2" s="1"/>
  <c r="G40" i="2" s="1"/>
  <c r="H38" i="2"/>
  <c r="H37" i="2" s="1"/>
  <c r="H36" i="2" s="1"/>
  <c r="H35" i="2" s="1"/>
  <c r="H34" i="2" s="1"/>
  <c r="G38" i="2"/>
  <c r="G37" i="2" s="1"/>
  <c r="G36" i="2" s="1"/>
  <c r="G35" i="2" s="1"/>
  <c r="G34" i="2" s="1"/>
  <c r="H32" i="2"/>
  <c r="H31" i="2" s="1"/>
  <c r="H30" i="2" s="1"/>
  <c r="H29" i="2" s="1"/>
  <c r="H28" i="2" s="1"/>
  <c r="G32" i="2"/>
  <c r="G31" i="2" s="1"/>
  <c r="G30" i="2" s="1"/>
  <c r="G29" i="2" s="1"/>
  <c r="G28" i="2" s="1"/>
  <c r="H26" i="2"/>
  <c r="G26" i="2"/>
  <c r="H23" i="2"/>
  <c r="G23" i="2"/>
  <c r="H19" i="2"/>
  <c r="G19" i="2"/>
  <c r="H15" i="2"/>
  <c r="G15" i="2"/>
  <c r="G258" i="2" l="1"/>
  <c r="G257" i="2" s="1"/>
  <c r="G248" i="2" s="1"/>
  <c r="G314" i="2"/>
  <c r="G347" i="2"/>
  <c r="H347" i="2"/>
  <c r="H22" i="2"/>
  <c r="H87" i="2"/>
  <c r="G14" i="2"/>
  <c r="G13" i="2" s="1"/>
  <c r="G177" i="2"/>
  <c r="G22" i="2"/>
  <c r="H170" i="2"/>
  <c r="H194" i="2"/>
  <c r="H105" i="2"/>
  <c r="H165" i="2"/>
  <c r="H231" i="2"/>
  <c r="H14" i="2"/>
  <c r="H13" i="2" s="1"/>
  <c r="G87" i="2"/>
  <c r="G158" i="2"/>
  <c r="G118" i="2"/>
  <c r="H158" i="2"/>
  <c r="H157" i="2" s="1"/>
  <c r="H223" i="2"/>
  <c r="H222" i="2" s="1"/>
  <c r="H221" i="2" s="1"/>
  <c r="G105" i="2"/>
  <c r="H118" i="2"/>
  <c r="G170" i="2"/>
  <c r="G194" i="2"/>
  <c r="H54" i="2"/>
  <c r="G223" i="2"/>
  <c r="G222" i="2" s="1"/>
  <c r="G221" i="2" s="1"/>
  <c r="G330" i="2"/>
  <c r="G329" i="2" s="1"/>
  <c r="G328" i="2" s="1"/>
  <c r="G327" i="2" s="1"/>
  <c r="G58" i="2"/>
  <c r="H58" i="2"/>
  <c r="G346" i="2"/>
  <c r="G345" i="2" s="1"/>
  <c r="H286" i="2"/>
  <c r="H285" i="2" s="1"/>
  <c r="H284" i="2" s="1"/>
  <c r="G318" i="2"/>
  <c r="H346" i="2"/>
  <c r="H345" i="2" s="1"/>
  <c r="G231" i="2"/>
  <c r="H318" i="2"/>
  <c r="H314" i="2" s="1"/>
  <c r="G64" i="2"/>
  <c r="G63" i="2" s="1"/>
  <c r="G62" i="2" s="1"/>
  <c r="H177" i="2"/>
  <c r="H64" i="2"/>
  <c r="H63" i="2" s="1"/>
  <c r="H62" i="2" s="1"/>
  <c r="G124" i="2"/>
  <c r="G236" i="2"/>
  <c r="G230" i="2" s="1"/>
  <c r="G311" i="2"/>
  <c r="H124" i="2"/>
  <c r="H236" i="2"/>
  <c r="H257" i="2"/>
  <c r="H248" i="2" s="1"/>
  <c r="H247" i="2" s="1"/>
  <c r="H246" i="2" s="1"/>
  <c r="H245" i="2" s="1"/>
  <c r="H330" i="2"/>
  <c r="H329" i="2" s="1"/>
  <c r="H328" i="2" s="1"/>
  <c r="H327" i="2" s="1"/>
  <c r="G304" i="2"/>
  <c r="G342" i="2"/>
  <c r="G341" i="2" s="1"/>
  <c r="G309" i="2"/>
  <c r="G79" i="2"/>
  <c r="H79" i="2"/>
  <c r="G165" i="2"/>
  <c r="H311" i="2"/>
  <c r="H309" i="2"/>
  <c r="H304" i="2"/>
  <c r="G187" i="2"/>
  <c r="G286" i="2"/>
  <c r="G285" i="2" s="1"/>
  <c r="G284" i="2" s="1"/>
  <c r="G355" i="2"/>
  <c r="G354" i="2" s="1"/>
  <c r="H355" i="2"/>
  <c r="H354" i="2" s="1"/>
  <c r="G338" i="2"/>
  <c r="H338" i="2"/>
  <c r="H334" i="2" s="1"/>
  <c r="H333" i="2" s="1"/>
  <c r="G297" i="2" l="1"/>
  <c r="H12" i="2"/>
  <c r="H11" i="2" s="1"/>
  <c r="H10" i="2" s="1"/>
  <c r="H230" i="2"/>
  <c r="H220" i="2" s="1"/>
  <c r="H207" i="2" s="1"/>
  <c r="G12" i="2"/>
  <c r="G11" i="2" s="1"/>
  <c r="G10" i="2" s="1"/>
  <c r="H86" i="2"/>
  <c r="H85" i="2" s="1"/>
  <c r="H117" i="2"/>
  <c r="H116" i="2" s="1"/>
  <c r="H115" i="2" s="1"/>
  <c r="G334" i="2"/>
  <c r="G333" i="2" s="1"/>
  <c r="G332" i="2" s="1"/>
  <c r="G157" i="2"/>
  <c r="G156" i="2" s="1"/>
  <c r="G86" i="2"/>
  <c r="G85" i="2" s="1"/>
  <c r="G117" i="2"/>
  <c r="G116" i="2" s="1"/>
  <c r="G115" i="2" s="1"/>
  <c r="G303" i="2"/>
  <c r="G220" i="2"/>
  <c r="G207" i="2" s="1"/>
  <c r="H303" i="2"/>
  <c r="H297" i="2" s="1"/>
  <c r="H296" i="2" s="1"/>
  <c r="H295" i="2" s="1"/>
  <c r="H332" i="2"/>
  <c r="H156" i="2"/>
  <c r="G247" i="2"/>
  <c r="G246" i="2" s="1"/>
  <c r="G245" i="2" s="1"/>
  <c r="G296" i="2" l="1"/>
  <c r="G295" i="2" s="1"/>
  <c r="H84" i="2"/>
  <c r="H53" i="2" s="1"/>
  <c r="G53" i="2"/>
  <c r="G84" i="2"/>
  <c r="G132" i="2"/>
  <c r="G283" i="2"/>
  <c r="G282" i="2" s="1"/>
  <c r="H283" i="2"/>
  <c r="H282" i="2" s="1"/>
  <c r="H132" i="2"/>
  <c r="H52" i="2" l="1"/>
  <c r="G52" i="2"/>
  <c r="H362" i="2"/>
  <c r="G362" i="2"/>
</calcChain>
</file>

<file path=xl/sharedStrings.xml><?xml version="1.0" encoding="utf-8"?>
<sst xmlns="http://schemas.openxmlformats.org/spreadsheetml/2006/main" count="1786" uniqueCount="320">
  <si>
    <t>КЦСР</t>
  </si>
  <si>
    <t>КВР</t>
  </si>
  <si>
    <t>Итого</t>
  </si>
  <si>
    <t>01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</si>
  <si>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</si>
  <si>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</si>
  <si>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0300000000</t>
  </si>
  <si>
    <t>Муниципальная программа «Управление муниципальными финансами в муниципальном образовании «Катангский район» на 2019-2024гг</t>
  </si>
  <si>
    <t>0320000000</t>
  </si>
  <si>
    <t>Подпрограмма «Формирование, исполнение и контроль за исполнением бюджета и сметы, ведения бухгалтерского учета»</t>
  </si>
  <si>
    <t>0320100000</t>
  </si>
  <si>
    <t>Основное мероприятие: Обеспечение деятельности финансового управления</t>
  </si>
  <si>
    <t>0320200000</t>
  </si>
  <si>
    <t>Основное мероприятие: Реализация переданных полномочий по формированию, исполнению и контролю за исполнением бюджетов и смет поселений Катангского района</t>
  </si>
  <si>
    <t>2030000000</t>
  </si>
  <si>
    <t>Контрольно-счетная палата муниципального образования «Катангский район»</t>
  </si>
  <si>
    <t>2030100000</t>
  </si>
  <si>
    <t>Осуществление основной деятельности Контрольно-счетной палаты муниципального образования «Катангский район»</t>
  </si>
  <si>
    <t>2030200000</t>
  </si>
  <si>
    <t>Осуществление внешнего финансового контроля поселений, входящих в состав МО «Катангский район»</t>
  </si>
  <si>
    <t>04</t>
  </si>
  <si>
    <t>10</t>
  </si>
  <si>
    <t>Связь и информатика</t>
  </si>
  <si>
    <t>Охрана семьи и детства</t>
  </si>
  <si>
    <t>13</t>
  </si>
  <si>
    <t>Обслуживание государственного внутреннего и муниципального долга</t>
  </si>
  <si>
    <t>0320300000</t>
  </si>
  <si>
    <t>Основное мероприятие: Управление муниципальным долгом МО "Катангский район"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</si>
  <si>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</si>
  <si>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</si>
  <si>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0310000000</t>
  </si>
  <si>
    <t>Подпрограмма «Выравнивание уровня бюджетной обеспеченности поселений Катангского района»</t>
  </si>
  <si>
    <t>0310100000</t>
  </si>
  <si>
    <t>Основное мероприятие: Выравнивание уровня бюджетной обеспеченности поселений за счет средств местного бюджета</t>
  </si>
  <si>
    <t>02</t>
  </si>
  <si>
    <t>12</t>
  </si>
  <si>
    <t>Подпрограмма «Выполнение полномочий органов местного самоуправления в соответствии с действующим законодательством»</t>
  </si>
  <si>
    <t>0510000000</t>
  </si>
  <si>
    <t>Муниципальная программа «Экономическое развитие муниципального образования «Катангский район» на 2019-2024гг</t>
  </si>
  <si>
    <t>0500000000</t>
  </si>
  <si>
    <t>Физическая культура</t>
  </si>
  <si>
    <t>11</t>
  </si>
  <si>
    <t>Муниципальная программа «Устойчивое развитие сельских территорий муниципального образования «Катангский район» на 2019-2024гг</t>
  </si>
  <si>
    <t>0700000000</t>
  </si>
  <si>
    <t>Основное мероприятие: Организация мероприятий по профилактике социального сиротства и семейного неблагополучия</t>
  </si>
  <si>
    <t>0630300000</t>
  </si>
  <si>
    <t>Другие вопросы в области социальной политики</t>
  </si>
  <si>
    <t>Основное мероприятие: Информирование населения о профилактике заболеваний и реализация мер по формированию здорового образа жизни у населения</t>
  </si>
  <si>
    <t>0630200000</t>
  </si>
  <si>
    <t>Основное мероприятие: Организация мероприятий профилактике правонарушений, преступлений, терроризма, экстремизма и укрепления межнационального и межконфессионального согласия, семейного благополучия</t>
  </si>
  <si>
    <t>0630100000</t>
  </si>
  <si>
    <t>Подпрограмма «Профилактика социально-негативных явлений »</t>
  </si>
  <si>
    <t>0630000000</t>
  </si>
  <si>
    <t>Основное мероприятие: Обеспечение беспрепятственного доступа инвалидов к объектам социальной инфраструктуры (установка пандусов, распашных дверей, приобретение раздвижных телескопических пандусов)</t>
  </si>
  <si>
    <t>0620200000</t>
  </si>
  <si>
    <t>Основное мероприятие: Организация и проведение мероприятий, направленных на поддержание активной жизнедеятельности инвалидов и пенсионеров</t>
  </si>
  <si>
    <t>0620100000</t>
  </si>
  <si>
    <t>Подпрограмма «Реализация программы «Доступная среда»»</t>
  </si>
  <si>
    <t>0620000000</t>
  </si>
  <si>
    <t>Муниципальная программа «Социальное развитие муниципального образования «Катангский район» на 2019-2024гг</t>
  </si>
  <si>
    <t>0600000000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</si>
  <si>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</si>
  <si>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0510573060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</si>
  <si>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</si>
  <si>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0510573040</t>
  </si>
  <si>
    <t>Основное мероприятие: Обеспечение реализации полномочий органов местного самоуправления</t>
  </si>
  <si>
    <t>0510500000</t>
  </si>
  <si>
    <t>Социальное обеспечение населения</t>
  </si>
  <si>
    <t>03</t>
  </si>
  <si>
    <t>Основное мероприятие: Обеспечения и развитие муниципальной службы</t>
  </si>
  <si>
    <t>0510100000</t>
  </si>
  <si>
    <t>Пенсионное обеспечение</t>
  </si>
  <si>
    <t>Софинансирование субсидии на 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</si>
  <si>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05105S2160</t>
  </si>
  <si>
    <t>Культура</t>
  </si>
  <si>
    <t>08</t>
  </si>
  <si>
    <t>Общее образование</t>
  </si>
  <si>
    <t>07</t>
  </si>
  <si>
    <t>Дошкольное образование</t>
  </si>
  <si>
    <t>Коммунальное хозяйство</t>
  </si>
  <si>
    <t>05</t>
  </si>
  <si>
    <t>Подпрограмма «Управление муниципальным имуществом»</t>
  </si>
  <si>
    <t>0540000000</t>
  </si>
  <si>
    <t>Основное мероприятие: Технические и технологические мероприятия по энергосбережению</t>
  </si>
  <si>
    <t>0750200000</t>
  </si>
  <si>
    <t>Другие вопросы в области национальной экономики</t>
  </si>
  <si>
    <t>Подпрограмма «Энергосбережение и повышение энергетической эффективности»</t>
  </si>
  <si>
    <t>0750000000</t>
  </si>
  <si>
    <t>Основное мероприятие: Градостроительное зонирование и планировка территории</t>
  </si>
  <si>
    <t>0740300000</t>
  </si>
  <si>
    <t>Подпрограмма «Территориальное планирование»</t>
  </si>
  <si>
    <t>0740000000</t>
  </si>
  <si>
    <t>Основное мероприятие: Разработка проектно-сметной документации реконструкции, капитального и текущего ремонта объектов муниципальной собственности</t>
  </si>
  <si>
    <t>0720100000</t>
  </si>
  <si>
    <t>Подпрограмма «Реконструкция, капитальный и текущий ремонт объектов муниципальной собственности»</t>
  </si>
  <si>
    <t>0720000000</t>
  </si>
  <si>
    <t>Основное мероприятие: Подготовка и распространение информации на языках коренных малочисленных народов Севера</t>
  </si>
  <si>
    <t>0640200000</t>
  </si>
  <si>
    <t>Подпрограмма «Устойчивое развитие коренных малочисленных народов севера проживающих на территории Катангского района»</t>
  </si>
  <si>
    <t>0640000000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</si>
  <si>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</si>
  <si>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0610100000</t>
  </si>
  <si>
    <t>Подпрограмма «Поддержка общественных организаций»</t>
  </si>
  <si>
    <t>0610000000</t>
  </si>
  <si>
    <t>Софинансирование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</si>
  <si>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05202S2360</t>
  </si>
  <si>
    <t>Основное мероприятие: Ценовое регулирование предоставления услуг на территории муниципального образования «Катангский район»</t>
  </si>
  <si>
    <t>0520200000</t>
  </si>
  <si>
    <t>Подпрограмма «Создание условий для устойчивого экономического развития»</t>
  </si>
  <si>
    <t>0520000000</t>
  </si>
  <si>
    <t>Основное мероприятие: Создание благоприятных условий для привлечения и закрепления в районе профессиональных кадров</t>
  </si>
  <si>
    <t>0510200000</t>
  </si>
  <si>
    <t>Основное мероприятие: Расчистка и содержание автодорог</t>
  </si>
  <si>
    <t>0530100000</t>
  </si>
  <si>
    <t>Дорожное хозяйство (дорожные фонды)</t>
  </si>
  <si>
    <t>09</t>
  </si>
  <si>
    <t>Подпрограмма «Развитие дорожного хозяйства»</t>
  </si>
  <si>
    <t>0530000000</t>
  </si>
  <si>
    <t>Основное мероприятие: Обеспечение пассажирских перевозок на территории муниципального образования «Катангский район» и межмуниципальные перевозки</t>
  </si>
  <si>
    <t>0530200000</t>
  </si>
  <si>
    <t>Транспорт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</si>
  <si>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</si>
  <si>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0630473120</t>
  </si>
  <si>
    <t>Сельское хозяйство и рыболовство</t>
  </si>
  <si>
    <t>Основное мероприятие: Организация мероприятий по отлову, транспортировки и передержки безнадзорных животных</t>
  </si>
  <si>
    <t>0630400000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</si>
  <si>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</si>
  <si>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0510573130</t>
  </si>
  <si>
    <t>Общеэкономические вопросы</t>
  </si>
  <si>
    <t>Основное мероприятие: Проведение информационно-разъяснительных мероприятий по организации безопасного дорожного движения</t>
  </si>
  <si>
    <t>0430100000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</si>
  <si>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</si>
  <si>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«Повышение безопасности дорожного движения на территории Катангского района»</t>
  </si>
  <si>
    <t>0430000000</t>
  </si>
  <si>
    <t>Основное мероприятие: Реализация мероприятий, направленных на защиту и предупреждение населения Катангского района от чрезвычайных ситуаций</t>
  </si>
  <si>
    <t>0420300000</t>
  </si>
  <si>
    <t>Основное мероприятие: Подготовка и переподготовка должностных лиц по программам ГО и ЧС</t>
  </si>
  <si>
    <t>0420100000</t>
  </si>
  <si>
    <t>Подпрограмма «Защита населения и территории Катангского района от чрезвычайных ситуаций»</t>
  </si>
  <si>
    <t>0420000000</t>
  </si>
  <si>
    <t>Основное мероприятие: Материально-техническое обеспечение Единой дежурно-диспетчерской службы Катангского района</t>
  </si>
  <si>
    <t>0410200000</t>
  </si>
  <si>
    <t>Основное мероприятие: Обеспечение деятельности Единой дежурно-диспетчерской службы Катангского района</t>
  </si>
  <si>
    <t>0410100000</t>
  </si>
  <si>
    <t>Подпрограмма «Построение и развитие аппаратно-программного комплекса «Безопасный город»»</t>
  </si>
  <si>
    <t>0410000000</t>
  </si>
  <si>
    <t>Муниципальная программа «Безопасный город» на 2019-2024гг</t>
  </si>
  <si>
    <t>0400000000</t>
  </si>
  <si>
    <t>Другие общегосударственные вопросы</t>
  </si>
  <si>
    <t>Основное мероприятие: Проведение обязательной независимой оценки муниципальных объектов с целью последующей продажи (приватизации), передачи в аренду</t>
  </si>
  <si>
    <t>0540200000</t>
  </si>
  <si>
    <t>Основное мероприятие: Проведение мероприятий по технической инвентаризации, кадастровым работам в отношении муниципальных объектов недвижимости</t>
  </si>
  <si>
    <t>0540100000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</si>
  <si>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</si>
  <si>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0510573150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</si>
  <si>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</si>
  <si>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0510573140</t>
  </si>
  <si>
    <t>Осуществление отдельных областных государственных полномочий в сфере труда</t>
  </si>
  <si>
    <t>0510573090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</si>
  <si>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</si>
  <si>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0510573070</t>
  </si>
  <si>
    <t>Осуществление отдельных областных государственных полномочий в области противодействия коррупции</t>
  </si>
  <si>
    <t>0510373160</t>
  </si>
  <si>
    <t>Основное мероприятие: Мероприятия по противодействию коррупции</t>
  </si>
  <si>
    <t>0510300000</t>
  </si>
  <si>
    <t>Основное мероприятие: Ликвидация последствий чрезвычайных ситуаций за счет средств Резервного фонда</t>
  </si>
  <si>
    <t>0420200000</t>
  </si>
  <si>
    <t>Резервные фонды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</si>
  <si>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</si>
  <si>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0510551200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</si>
  <si>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</si>
  <si>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</si>
  <si>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мероприятие: Информационно-техническое обеспечение выполнение полномочий органов местного самоуправление</t>
  </si>
  <si>
    <t>0540400000</t>
  </si>
  <si>
    <t>Основное мероприятие: Реализация переданных полномочий по внутреннему муниципальному контролю и по контролю в сфере закупок товаров, работ, услуг для обеспечения муниципальных нужд поселений Катангского района</t>
  </si>
  <si>
    <t>0510700000</t>
  </si>
  <si>
    <t>Районная дума муниципального образования «Катангский район»</t>
  </si>
  <si>
    <t>2020000000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</si>
  <si>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</si>
  <si>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Глава муниципального образования «Катангский район»</t>
  </si>
  <si>
    <t>2010000000</t>
  </si>
  <si>
    <t>Функционирование высшего должностного лица субъекта Российской Федерации и муниципального образования</t>
  </si>
  <si>
    <t>0200000000</t>
  </si>
  <si>
    <t>Муниципальная программа «Развитие культуры в муниципальном образовании «Катангский район» на 2019-2024гг</t>
  </si>
  <si>
    <t>0210000000</t>
  </si>
  <si>
    <t>Подпрограмма «Организация библиотечного, справочного и информационного обслуживания населения»</t>
  </si>
  <si>
    <t>0210200000</t>
  </si>
  <si>
    <t>Основное мероприятие: Организация и предоставление услуг в сфере библиотечного обслуживания населения</t>
  </si>
  <si>
    <t>0210400000</t>
  </si>
  <si>
    <t>Основное мероприятие: Комплектование библиотечных фондов</t>
  </si>
  <si>
    <t>02104S2102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</si>
  <si>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</si>
  <si>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0220000000</t>
  </si>
  <si>
    <t>Подпрограмма «Организация музейного обслуживания населения Катангского района»</t>
  </si>
  <si>
    <t>0220200000</t>
  </si>
  <si>
    <t>Основное мероприятие: Организация и предоставление услуг в сфере музейного обслуживания населения</t>
  </si>
  <si>
    <t>0230000000</t>
  </si>
  <si>
    <t>Подпрограмма «Организация досуга населения, развитие и поддержка народного творчества»</t>
  </si>
  <si>
    <t>0230200000</t>
  </si>
  <si>
    <t>Основное мероприятие: Организация и предоставление услуг в сфере культурно-массовых, досуговых и просветительских мероприятий</t>
  </si>
  <si>
    <t>0240000000</t>
  </si>
  <si>
    <t>Подпрограмма «Обеспечение реализации муниципальной программы »</t>
  </si>
  <si>
    <t>Другие вопросы в области культуры, кинематографии</t>
  </si>
  <si>
    <t>0240100000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</si>
  <si>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</si>
  <si>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0240400000</t>
  </si>
  <si>
    <t>Основное мероприятие: Создание условий для развития физической культуры и спорта</t>
  </si>
  <si>
    <t>02404S2850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</si>
  <si>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</si>
  <si>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0100000000</t>
  </si>
  <si>
    <t>Муниципальная программа «Развитие образования в муниципальном образовании «Катангский район» на 2019-2024гг</t>
  </si>
  <si>
    <t>0110000000</t>
  </si>
  <si>
    <t>Подпрограмма «Дошкольное образование»</t>
  </si>
  <si>
    <t>0110100000</t>
  </si>
  <si>
    <t>Основное мероприятие: Финансовое обеспечение реализации основных программ дошкольного образования в соответствии с ФГОС</t>
  </si>
  <si>
    <t>0110173010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</si>
  <si>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</si>
  <si>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0110200000</t>
  </si>
  <si>
    <t>Основное мероприятие: Организация предоставления общедоступного и бесплатного дошкольного образования</t>
  </si>
  <si>
    <t>0120000000</t>
  </si>
  <si>
    <t>Подпрограмма «Общее образование»</t>
  </si>
  <si>
    <t>0120100000</t>
  </si>
  <si>
    <t>Основное мероприятие: Финансовое обеспечение реализации основных программ начального общего, основного общего, среднего общего образования в соответствии с ФГОС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</si>
  <si>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</si>
  <si>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</si>
  <si>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0120200000</t>
  </si>
  <si>
    <t>Основное мероприятие: Организация предоставления общедоступного и бесплатного начального общего, основного общего, среднего общего образования</t>
  </si>
  <si>
    <t>01202S2370</t>
  </si>
  <si>
    <t>Субсидии на реализацию мероприятий перечня проектов народных инициатив</t>
  </si>
  <si>
    <t>01202S2976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</si>
  <si>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</si>
  <si>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0120300000</t>
  </si>
  <si>
    <t>Основное мероприятие: Сохранение и укрепление здоровья учащихся, создание условия для формирования ЗОЖ</t>
  </si>
  <si>
    <t>0120373180</t>
  </si>
  <si>
    <t>Субвенция на осуществление областных государственных полномочий по обеспечению бесплатным двухразовым питанием детей - инвалидов</t>
  </si>
  <si>
    <t>01203S2957</t>
  </si>
  <si>
    <t>Субсидия на обеспечение бесплатным питьевым молоком обучающихся 1-4 классов</t>
  </si>
  <si>
    <t>0120400000</t>
  </si>
  <si>
    <t>Основное мероприятие: Реализация переданных полномочий по Муниципальной программе "Молодежная политика, работа с детьми и молодежью Преображенского муниципального образования на 2018-2022гг."</t>
  </si>
  <si>
    <t>0120600000</t>
  </si>
  <si>
    <t>Организация бесплптного горячего питания обучающихся, получающих начальное общее образование</t>
  </si>
  <si>
    <t>01206L3041</t>
  </si>
  <si>
    <t>Субсидии местным бюджетам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</si>
  <si>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Дополнительное образование детей</t>
  </si>
  <si>
    <t>0130000000</t>
  </si>
  <si>
    <t>Подпрограмма «Дополнительное образование»</t>
  </si>
  <si>
    <t>0130100000</t>
  </si>
  <si>
    <t>Основное мероприятие: Организация предоставления дополнительного образования</t>
  </si>
  <si>
    <t>Молодежная политика</t>
  </si>
  <si>
    <t>0140000000</t>
  </si>
  <si>
    <t>Подпрограмма «Организация отдыха и оздоровления детей в летнее время»</t>
  </si>
  <si>
    <t>0140100000</t>
  </si>
  <si>
    <t>Основное мероприятие: Подготовка к проведению оздоровительного сезона</t>
  </si>
  <si>
    <t>0140200000</t>
  </si>
  <si>
    <t>Основное мероприятие: Организация отдыха и оздоровления детей в каникулярный период</t>
  </si>
  <si>
    <t>0140300000</t>
  </si>
  <si>
    <t>Основное мероприятие: Организация питания детей в каникулярное время</t>
  </si>
  <si>
    <t>01403S2080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</si>
  <si>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</si>
  <si>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Другие вопросы в области образования</t>
  </si>
  <si>
    <t>0150000000</t>
  </si>
  <si>
    <t>Подпрограмма «Обеспечение реализации муниципальной программы»</t>
  </si>
  <si>
    <t>0150100000</t>
  </si>
  <si>
    <t>Основное мероприятие: Обеспечение деятельности муниципального отдела образования</t>
  </si>
  <si>
    <t>0150500000</t>
  </si>
  <si>
    <t>Основное мероприятие: Обеспечение учебниками, учебными пособиями и средствами обучения и воспитания</t>
  </si>
  <si>
    <t>012P100000</t>
  </si>
  <si>
    <t>Региональный проект: Финансовая поддержка семей при рождении детей (Иркутская область)</t>
  </si>
  <si>
    <t>012P173050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</si>
  <si>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</si>
  <si>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</si>
  <si>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</si>
  <si>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</si>
  <si>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</si>
  <si>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</si>
  <si>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</si>
  <si>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</si>
  <si>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</si>
  <si>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</si>
  <si>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</t>
  </si>
  <si>
    <t>Муниципальное учреждение Финансовое управление администрации муниципального образования «Катангский район»</t>
  </si>
  <si>
    <t>Администрация Муниципального Образования "Катангский район"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</si>
  <si>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</si>
  <si>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Муниципальный  отдел образования администрации МО «Катангский район»</t>
  </si>
  <si>
    <t>971</t>
  </si>
  <si>
    <t>917</t>
  </si>
  <si>
    <t>910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</si>
  <si>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</si>
  <si>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</si>
  <si>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</si>
  <si>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</si>
  <si>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</si>
  <si>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</si>
  <si>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400</t>
  </si>
  <si>
    <t>Капитальные вложения в объекты государственной (муниципальной) собственности</t>
  </si>
  <si>
    <t>500</t>
  </si>
  <si>
    <t>Межбюджетные трансферты</t>
  </si>
  <si>
    <t>600</t>
  </si>
  <si>
    <t>Предоставление субсидий бюджетным, автономным учреждениям и иным некоммерческим организациям</t>
  </si>
  <si>
    <t>700</t>
  </si>
  <si>
    <t>Обслуживание государственного долга Российской Федерации</t>
  </si>
  <si>
    <t>800</t>
  </si>
  <si>
    <t>Иные бюджетные ассигнования</t>
  </si>
  <si>
    <t>(рублей)</t>
  </si>
  <si>
    <t xml:space="preserve">Наименование </t>
  </si>
  <si>
    <t>КВСР</t>
  </si>
  <si>
    <t>Рз ПР</t>
  </si>
  <si>
    <t>Сумма</t>
  </si>
  <si>
    <t>Подпрограмма «Охрана окружающей среды»</t>
  </si>
  <si>
    <t>Основное мероприятие: Снижение негативного влияния отходов на состояние окружающей среды</t>
  </si>
  <si>
    <t>Субсидия на приобретение комплексов (установок) по обезвреживанию твердых коммунальных отходов</t>
  </si>
  <si>
    <t>0760000000</t>
  </si>
  <si>
    <t>0760100000</t>
  </si>
  <si>
    <t>07601S2933</t>
  </si>
  <si>
    <t xml:space="preserve">  к решению Думы муниципального образования "Катангский район" "О бюджете муниципального образования "Катангский район" на 2021 год и на плановый период 2022 и 2023 годов"</t>
  </si>
  <si>
    <t>Приложение 10</t>
  </si>
  <si>
    <t>2022 год</t>
  </si>
  <si>
    <t>Ведомственная структура расходов бюджета района   (по главным распорядителям средств бюджета района, разделам, подразделам,  целевым статьям (муниципальным программам и непрограммным направлениям деятельности), группам видов расходов классификации расходов бюджетов) на плановый период  2022 и 2023 годов</t>
  </si>
  <si>
    <t>2023 год</t>
  </si>
  <si>
    <t>от ___.12.2020  № ___/___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</si>
</sst>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5" x14ac:knownFonts="1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/>
    <xf numFmtId="4" fontId="1" fillId="0" borderId="1" xfId="0" applyNumberFormat="1" applyFont="1" applyFill="1" applyBorder="1"/>
    <xf numFmtId="0" fontId="4" fillId="0" borderId="1" xfId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D2DB7-9899-41D8-88D2-7CE4AAD762E4}">
  <sheetPr>
    <pageSetUpPr fitToPage="1"/>
  </sheetPr>
  <dimension ref="A1:H362"/>
  <sheetViews>
    <sheetView tabSelected="1" view="pageBreakPreview" zoomScaleNormal="100" zoomScaleSheetLayoutView="100" workbookViewId="0">
      <selection activeCell="G364" sqref="G364:H366"/>
    </sheetView>
  </sheetViews>
  <sheetFormatPr defaultRowHeight="12.75" outlineLevelRow="7" x14ac:dyDescent="0.2"/>
  <cols>
    <col min="1" max="1" width="42.5703125" style="9" customWidth="1"/>
    <col min="2" max="2" width="4.5703125" style="9" customWidth="1"/>
    <col min="3" max="4" width="4" style="9" customWidth="1"/>
    <col min="5" max="5" width="14.28515625" style="9" customWidth="1"/>
    <col min="6" max="6" width="6.42578125" style="9" customWidth="1"/>
    <col min="7" max="8" width="15.28515625" style="9" customWidth="1"/>
    <col min="9" max="16384" width="9.140625" style="9"/>
  </cols>
  <sheetData>
    <row r="1" spans="1:8" s="1" customFormat="1" x14ac:dyDescent="0.2">
      <c r="B1" s="2"/>
      <c r="C1" s="2"/>
      <c r="D1" s="2"/>
      <c r="E1" s="24" t="s">
        <v>315</v>
      </c>
      <c r="F1" s="24"/>
      <c r="G1" s="24"/>
      <c r="H1" s="24"/>
    </row>
    <row r="2" spans="1:8" s="1" customFormat="1" ht="40.5" customHeight="1" x14ac:dyDescent="0.2">
      <c r="B2" s="2"/>
      <c r="C2" s="24" t="s">
        <v>314</v>
      </c>
      <c r="D2" s="24"/>
      <c r="E2" s="24"/>
      <c r="F2" s="24"/>
      <c r="G2" s="24"/>
      <c r="H2" s="24"/>
    </row>
    <row r="3" spans="1:8" s="1" customFormat="1" ht="12.75" customHeight="1" x14ac:dyDescent="0.2">
      <c r="B3" s="2"/>
      <c r="C3" s="2"/>
      <c r="D3" s="2"/>
      <c r="E3" s="24" t="s">
        <v>319</v>
      </c>
      <c r="F3" s="24"/>
      <c r="G3" s="24"/>
      <c r="H3" s="24"/>
    </row>
    <row r="4" spans="1:8" s="1" customFormat="1" x14ac:dyDescent="0.2">
      <c r="B4" s="2"/>
      <c r="C4" s="2"/>
      <c r="D4" s="2"/>
      <c r="E4" s="2"/>
      <c r="F4" s="2"/>
      <c r="G4" s="3"/>
      <c r="H4" s="3"/>
    </row>
    <row r="5" spans="1:8" s="1" customFormat="1" ht="45.75" customHeight="1" x14ac:dyDescent="0.2">
      <c r="A5" s="25" t="s">
        <v>317</v>
      </c>
      <c r="B5" s="25"/>
      <c r="C5" s="25"/>
      <c r="D5" s="25"/>
      <c r="E5" s="25"/>
      <c r="F5" s="25"/>
      <c r="G5" s="25"/>
      <c r="H5" s="25"/>
    </row>
    <row r="6" spans="1:8" s="1" customFormat="1" x14ac:dyDescent="0.2">
      <c r="B6" s="2"/>
      <c r="C6" s="2"/>
      <c r="D6" s="2"/>
      <c r="E6" s="2"/>
      <c r="F6" s="2"/>
      <c r="G6" s="3"/>
      <c r="H6" s="3"/>
    </row>
    <row r="7" spans="1:8" s="1" customFormat="1" x14ac:dyDescent="0.2">
      <c r="B7" s="2"/>
      <c r="C7" s="2"/>
      <c r="D7" s="2"/>
      <c r="E7" s="2"/>
      <c r="F7" s="2"/>
      <c r="G7" s="3"/>
      <c r="H7" s="3" t="s">
        <v>303</v>
      </c>
    </row>
    <row r="8" spans="1:8" s="1" customFormat="1" x14ac:dyDescent="0.2">
      <c r="A8" s="26" t="s">
        <v>304</v>
      </c>
      <c r="B8" s="21" t="s">
        <v>305</v>
      </c>
      <c r="C8" s="21" t="s">
        <v>306</v>
      </c>
      <c r="D8" s="21"/>
      <c r="E8" s="21" t="s">
        <v>0</v>
      </c>
      <c r="F8" s="21" t="s">
        <v>1</v>
      </c>
      <c r="G8" s="22" t="s">
        <v>307</v>
      </c>
      <c r="H8" s="23"/>
    </row>
    <row r="9" spans="1:8" s="1" customFormat="1" x14ac:dyDescent="0.2">
      <c r="A9" s="26"/>
      <c r="B9" s="21"/>
      <c r="C9" s="21"/>
      <c r="D9" s="21"/>
      <c r="E9" s="21"/>
      <c r="F9" s="21"/>
      <c r="G9" s="4" t="s">
        <v>316</v>
      </c>
      <c r="H9" s="4" t="s">
        <v>318</v>
      </c>
    </row>
    <row r="10" spans="1:8" ht="38.25" x14ac:dyDescent="0.2">
      <c r="A10" s="5" t="s">
        <v>280</v>
      </c>
      <c r="B10" s="5" t="s">
        <v>286</v>
      </c>
      <c r="C10" s="6"/>
      <c r="D10" s="6"/>
      <c r="E10" s="7"/>
      <c r="F10" s="7"/>
      <c r="G10" s="8">
        <f t="shared" ref="G10:H10" si="0">G11+G28+G34+G40+G46</f>
        <v>49843347.909999996</v>
      </c>
      <c r="H10" s="8">
        <f t="shared" si="0"/>
        <v>50611047.909999996</v>
      </c>
    </row>
    <row r="11" spans="1:8" x14ac:dyDescent="0.2">
      <c r="A11" s="10" t="s">
        <v>270</v>
      </c>
      <c r="B11" s="10" t="s">
        <v>286</v>
      </c>
      <c r="C11" s="10" t="s">
        <v>3</v>
      </c>
      <c r="D11" s="10"/>
      <c r="E11" s="11"/>
      <c r="F11" s="11"/>
      <c r="G11" s="12">
        <f t="shared" ref="G11:H11" si="1">G12</f>
        <v>25168376.390000001</v>
      </c>
      <c r="H11" s="12">
        <f t="shared" si="1"/>
        <v>25147747.91</v>
      </c>
    </row>
    <row r="12" spans="1:8" ht="38.25" outlineLevel="1" x14ac:dyDescent="0.2">
      <c r="A12" s="10" t="s">
        <v>5</v>
      </c>
      <c r="B12" s="10" t="s">
        <v>286</v>
      </c>
      <c r="C12" s="10" t="s">
        <v>3</v>
      </c>
      <c r="D12" s="10" t="s">
        <v>4</v>
      </c>
      <c r="E12" s="11"/>
      <c r="F12" s="11"/>
      <c r="G12" s="12">
        <f t="shared" ref="G12:H12" si="2">G13+G22</f>
        <v>25168376.390000001</v>
      </c>
      <c r="H12" s="12">
        <f t="shared" si="2"/>
        <v>25147747.91</v>
      </c>
    </row>
    <row r="13" spans="1:8" ht="38.25" outlineLevel="4" x14ac:dyDescent="0.2">
      <c r="A13" s="10" t="s">
        <v>7</v>
      </c>
      <c r="B13" s="10" t="s">
        <v>286</v>
      </c>
      <c r="C13" s="10" t="s">
        <v>3</v>
      </c>
      <c r="D13" s="10" t="s">
        <v>4</v>
      </c>
      <c r="E13" s="11" t="s">
        <v>6</v>
      </c>
      <c r="F13" s="11"/>
      <c r="G13" s="12">
        <f t="shared" ref="G13:H13" si="3">G14</f>
        <v>21670595.390000001</v>
      </c>
      <c r="H13" s="12">
        <f t="shared" si="3"/>
        <v>21646701.91</v>
      </c>
    </row>
    <row r="14" spans="1:8" ht="38.25" outlineLevel="5" x14ac:dyDescent="0.2">
      <c r="A14" s="10" t="s">
        <v>9</v>
      </c>
      <c r="B14" s="10" t="s">
        <v>286</v>
      </c>
      <c r="C14" s="10" t="s">
        <v>3</v>
      </c>
      <c r="D14" s="10" t="s">
        <v>4</v>
      </c>
      <c r="E14" s="11" t="s">
        <v>8</v>
      </c>
      <c r="F14" s="11"/>
      <c r="G14" s="12">
        <f t="shared" ref="G14:H14" si="4">G15+G19</f>
        <v>21670595.390000001</v>
      </c>
      <c r="H14" s="12">
        <f t="shared" si="4"/>
        <v>21646701.91</v>
      </c>
    </row>
    <row r="15" spans="1:8" ht="25.5" outlineLevel="6" x14ac:dyDescent="0.2">
      <c r="A15" s="10" t="s">
        <v>11</v>
      </c>
      <c r="B15" s="10" t="s">
        <v>286</v>
      </c>
      <c r="C15" s="10" t="s">
        <v>3</v>
      </c>
      <c r="D15" s="10" t="s">
        <v>4</v>
      </c>
      <c r="E15" s="11" t="s">
        <v>10</v>
      </c>
      <c r="F15" s="11"/>
      <c r="G15" s="12">
        <f t="shared" ref="G15:H15" si="5">SUM(G16:G18)</f>
        <v>17525903.48</v>
      </c>
      <c r="H15" s="12">
        <f t="shared" si="5"/>
        <v>17502010</v>
      </c>
    </row>
    <row r="16" spans="1:8" ht="63.75" outlineLevel="7" x14ac:dyDescent="0.2">
      <c r="A16" s="13" t="s">
        <v>288</v>
      </c>
      <c r="B16" s="13" t="s">
        <v>286</v>
      </c>
      <c r="C16" s="13" t="s">
        <v>3</v>
      </c>
      <c r="D16" s="13" t="s">
        <v>4</v>
      </c>
      <c r="E16" s="14" t="s">
        <v>10</v>
      </c>
      <c r="F16" s="14" t="s">
        <v>287</v>
      </c>
      <c r="G16" s="15">
        <v>16131359.48</v>
      </c>
      <c r="H16" s="15">
        <v>15994994</v>
      </c>
    </row>
    <row r="17" spans="1:8" ht="25.5" outlineLevel="7" x14ac:dyDescent="0.2">
      <c r="A17" s="13" t="s">
        <v>290</v>
      </c>
      <c r="B17" s="13" t="s">
        <v>286</v>
      </c>
      <c r="C17" s="13" t="s">
        <v>3</v>
      </c>
      <c r="D17" s="13" t="s">
        <v>4</v>
      </c>
      <c r="E17" s="14" t="s">
        <v>10</v>
      </c>
      <c r="F17" s="14" t="s">
        <v>289</v>
      </c>
      <c r="G17" s="15">
        <v>1392544</v>
      </c>
      <c r="H17" s="15">
        <v>1505016</v>
      </c>
    </row>
    <row r="18" spans="1:8" outlineLevel="7" x14ac:dyDescent="0.2">
      <c r="A18" s="13" t="s">
        <v>302</v>
      </c>
      <c r="B18" s="13" t="s">
        <v>286</v>
      </c>
      <c r="C18" s="13" t="s">
        <v>3</v>
      </c>
      <c r="D18" s="13" t="s">
        <v>4</v>
      </c>
      <c r="E18" s="14" t="s">
        <v>10</v>
      </c>
      <c r="F18" s="14" t="s">
        <v>301</v>
      </c>
      <c r="G18" s="15">
        <v>2000</v>
      </c>
      <c r="H18" s="15">
        <v>2000</v>
      </c>
    </row>
    <row r="19" spans="1:8" ht="51" outlineLevel="6" x14ac:dyDescent="0.2">
      <c r="A19" s="10" t="s">
        <v>13</v>
      </c>
      <c r="B19" s="10" t="s">
        <v>286</v>
      </c>
      <c r="C19" s="10" t="s">
        <v>3</v>
      </c>
      <c r="D19" s="10" t="s">
        <v>4</v>
      </c>
      <c r="E19" s="11" t="s">
        <v>12</v>
      </c>
      <c r="F19" s="11"/>
      <c r="G19" s="12">
        <f t="shared" ref="G19:H19" si="6">SUM(G20:G21)</f>
        <v>4144691.91</v>
      </c>
      <c r="H19" s="12">
        <f t="shared" si="6"/>
        <v>4144691.91</v>
      </c>
    </row>
    <row r="20" spans="1:8" ht="63.75" outlineLevel="7" x14ac:dyDescent="0.2">
      <c r="A20" s="13" t="s">
        <v>288</v>
      </c>
      <c r="B20" s="13" t="s">
        <v>286</v>
      </c>
      <c r="C20" s="13" t="s">
        <v>3</v>
      </c>
      <c r="D20" s="13" t="s">
        <v>4</v>
      </c>
      <c r="E20" s="14" t="s">
        <v>12</v>
      </c>
      <c r="F20" s="14" t="s">
        <v>287</v>
      </c>
      <c r="G20" s="15">
        <v>3867901.74</v>
      </c>
      <c r="H20" s="15">
        <v>3867901.74</v>
      </c>
    </row>
    <row r="21" spans="1:8" ht="25.5" outlineLevel="7" x14ac:dyDescent="0.2">
      <c r="A21" s="13" t="s">
        <v>290</v>
      </c>
      <c r="B21" s="13" t="s">
        <v>286</v>
      </c>
      <c r="C21" s="13" t="s">
        <v>3</v>
      </c>
      <c r="D21" s="13" t="s">
        <v>4</v>
      </c>
      <c r="E21" s="14" t="s">
        <v>12</v>
      </c>
      <c r="F21" s="14" t="s">
        <v>289</v>
      </c>
      <c r="G21" s="15">
        <v>276790.17</v>
      </c>
      <c r="H21" s="15">
        <v>276790.17</v>
      </c>
    </row>
    <row r="22" spans="1:8" ht="25.5" outlineLevel="4" x14ac:dyDescent="0.2">
      <c r="A22" s="10" t="s">
        <v>15</v>
      </c>
      <c r="B22" s="10" t="s">
        <v>286</v>
      </c>
      <c r="C22" s="10" t="s">
        <v>3</v>
      </c>
      <c r="D22" s="10" t="s">
        <v>4</v>
      </c>
      <c r="E22" s="11" t="s">
        <v>14</v>
      </c>
      <c r="F22" s="11"/>
      <c r="G22" s="12">
        <f t="shared" ref="G22:H22" si="7">G23+G26</f>
        <v>3497781</v>
      </c>
      <c r="H22" s="12">
        <f t="shared" si="7"/>
        <v>3501046</v>
      </c>
    </row>
    <row r="23" spans="1:8" ht="38.25" outlineLevel="5" x14ac:dyDescent="0.2">
      <c r="A23" s="10" t="s">
        <v>17</v>
      </c>
      <c r="B23" s="10" t="s">
        <v>286</v>
      </c>
      <c r="C23" s="10" t="s">
        <v>3</v>
      </c>
      <c r="D23" s="10" t="s">
        <v>4</v>
      </c>
      <c r="E23" s="11" t="s">
        <v>16</v>
      </c>
      <c r="F23" s="11"/>
      <c r="G23" s="12">
        <f t="shared" ref="G23:H23" si="8">SUM(G24:G25)</f>
        <v>3133025</v>
      </c>
      <c r="H23" s="12">
        <f t="shared" si="8"/>
        <v>3136290</v>
      </c>
    </row>
    <row r="24" spans="1:8" ht="63.75" outlineLevel="7" x14ac:dyDescent="0.2">
      <c r="A24" s="13" t="s">
        <v>288</v>
      </c>
      <c r="B24" s="13" t="s">
        <v>286</v>
      </c>
      <c r="C24" s="13" t="s">
        <v>3</v>
      </c>
      <c r="D24" s="13" t="s">
        <v>4</v>
      </c>
      <c r="E24" s="14" t="s">
        <v>16</v>
      </c>
      <c r="F24" s="14" t="s">
        <v>287</v>
      </c>
      <c r="G24" s="15">
        <v>3116525</v>
      </c>
      <c r="H24" s="15">
        <v>3118140</v>
      </c>
    </row>
    <row r="25" spans="1:8" ht="25.5" outlineLevel="7" x14ac:dyDescent="0.2">
      <c r="A25" s="13" t="s">
        <v>290</v>
      </c>
      <c r="B25" s="13" t="s">
        <v>286</v>
      </c>
      <c r="C25" s="13" t="s">
        <v>3</v>
      </c>
      <c r="D25" s="13" t="s">
        <v>4</v>
      </c>
      <c r="E25" s="14" t="s">
        <v>16</v>
      </c>
      <c r="F25" s="14" t="s">
        <v>289</v>
      </c>
      <c r="G25" s="15">
        <v>16500</v>
      </c>
      <c r="H25" s="15">
        <v>18150</v>
      </c>
    </row>
    <row r="26" spans="1:8" ht="38.25" outlineLevel="5" x14ac:dyDescent="0.2">
      <c r="A26" s="10" t="s">
        <v>19</v>
      </c>
      <c r="B26" s="10" t="s">
        <v>286</v>
      </c>
      <c r="C26" s="10" t="s">
        <v>3</v>
      </c>
      <c r="D26" s="10" t="s">
        <v>4</v>
      </c>
      <c r="E26" s="11" t="s">
        <v>18</v>
      </c>
      <c r="F26" s="11"/>
      <c r="G26" s="12">
        <f t="shared" ref="G26:H26" si="9">G27</f>
        <v>364756</v>
      </c>
      <c r="H26" s="12">
        <f t="shared" si="9"/>
        <v>364756</v>
      </c>
    </row>
    <row r="27" spans="1:8" ht="25.5" outlineLevel="7" x14ac:dyDescent="0.2">
      <c r="A27" s="13" t="s">
        <v>290</v>
      </c>
      <c r="B27" s="13" t="s">
        <v>286</v>
      </c>
      <c r="C27" s="13" t="s">
        <v>3</v>
      </c>
      <c r="D27" s="13" t="s">
        <v>4</v>
      </c>
      <c r="E27" s="14" t="s">
        <v>18</v>
      </c>
      <c r="F27" s="14" t="s">
        <v>289</v>
      </c>
      <c r="G27" s="15">
        <v>364756</v>
      </c>
      <c r="H27" s="15">
        <v>364756</v>
      </c>
    </row>
    <row r="28" spans="1:8" x14ac:dyDescent="0.2">
      <c r="A28" s="10" t="s">
        <v>272</v>
      </c>
      <c r="B28" s="10" t="s">
        <v>286</v>
      </c>
      <c r="C28" s="10" t="s">
        <v>20</v>
      </c>
      <c r="D28" s="10"/>
      <c r="E28" s="11"/>
      <c r="F28" s="11"/>
      <c r="G28" s="12">
        <f t="shared" ref="G28:H32" si="10">G29</f>
        <v>1331000</v>
      </c>
      <c r="H28" s="12">
        <f t="shared" si="10"/>
        <v>1464100</v>
      </c>
    </row>
    <row r="29" spans="1:8" outlineLevel="1" x14ac:dyDescent="0.2">
      <c r="A29" s="10" t="s">
        <v>22</v>
      </c>
      <c r="B29" s="10" t="s">
        <v>286</v>
      </c>
      <c r="C29" s="10" t="s">
        <v>20</v>
      </c>
      <c r="D29" s="10" t="s">
        <v>21</v>
      </c>
      <c r="E29" s="11"/>
      <c r="F29" s="11"/>
      <c r="G29" s="12">
        <f t="shared" si="10"/>
        <v>1331000</v>
      </c>
      <c r="H29" s="12">
        <f t="shared" si="10"/>
        <v>1464100</v>
      </c>
    </row>
    <row r="30" spans="1:8" ht="38.25" outlineLevel="4" x14ac:dyDescent="0.2">
      <c r="A30" s="10" t="s">
        <v>7</v>
      </c>
      <c r="B30" s="10" t="s">
        <v>286</v>
      </c>
      <c r="C30" s="10" t="s">
        <v>20</v>
      </c>
      <c r="D30" s="10" t="s">
        <v>21</v>
      </c>
      <c r="E30" s="11" t="s">
        <v>6</v>
      </c>
      <c r="F30" s="11"/>
      <c r="G30" s="12">
        <f t="shared" si="10"/>
        <v>1331000</v>
      </c>
      <c r="H30" s="12">
        <f t="shared" si="10"/>
        <v>1464100</v>
      </c>
    </row>
    <row r="31" spans="1:8" ht="38.25" outlineLevel="5" x14ac:dyDescent="0.2">
      <c r="A31" s="10" t="s">
        <v>9</v>
      </c>
      <c r="B31" s="10" t="s">
        <v>286</v>
      </c>
      <c r="C31" s="10" t="s">
        <v>20</v>
      </c>
      <c r="D31" s="10" t="s">
        <v>21</v>
      </c>
      <c r="E31" s="11" t="s">
        <v>8</v>
      </c>
      <c r="F31" s="11"/>
      <c r="G31" s="12">
        <f t="shared" si="10"/>
        <v>1331000</v>
      </c>
      <c r="H31" s="12">
        <f t="shared" si="10"/>
        <v>1464100</v>
      </c>
    </row>
    <row r="32" spans="1:8" ht="25.5" outlineLevel="6" x14ac:dyDescent="0.2">
      <c r="A32" s="10" t="s">
        <v>11</v>
      </c>
      <c r="B32" s="10" t="s">
        <v>286</v>
      </c>
      <c r="C32" s="10" t="s">
        <v>20</v>
      </c>
      <c r="D32" s="10" t="s">
        <v>21</v>
      </c>
      <c r="E32" s="11" t="s">
        <v>10</v>
      </c>
      <c r="F32" s="11"/>
      <c r="G32" s="12">
        <f t="shared" si="10"/>
        <v>1331000</v>
      </c>
      <c r="H32" s="12">
        <f t="shared" si="10"/>
        <v>1464100</v>
      </c>
    </row>
    <row r="33" spans="1:8" ht="25.5" outlineLevel="7" x14ac:dyDescent="0.2">
      <c r="A33" s="13" t="s">
        <v>290</v>
      </c>
      <c r="B33" s="13" t="s">
        <v>286</v>
      </c>
      <c r="C33" s="13" t="s">
        <v>20</v>
      </c>
      <c r="D33" s="13" t="s">
        <v>21</v>
      </c>
      <c r="E33" s="14" t="s">
        <v>10</v>
      </c>
      <c r="F33" s="14" t="s">
        <v>289</v>
      </c>
      <c r="G33" s="15">
        <v>1331000</v>
      </c>
      <c r="H33" s="15">
        <v>1464100</v>
      </c>
    </row>
    <row r="34" spans="1:8" x14ac:dyDescent="0.2">
      <c r="A34" s="10" t="s">
        <v>276</v>
      </c>
      <c r="B34" s="10" t="s">
        <v>286</v>
      </c>
      <c r="C34" s="10" t="s">
        <v>21</v>
      </c>
      <c r="D34" s="10"/>
      <c r="E34" s="11"/>
      <c r="F34" s="11"/>
      <c r="G34" s="12">
        <f t="shared" ref="G34:H38" si="11">G35</f>
        <v>1560</v>
      </c>
      <c r="H34" s="12">
        <f t="shared" si="11"/>
        <v>0</v>
      </c>
    </row>
    <row r="35" spans="1:8" outlineLevel="1" x14ac:dyDescent="0.2">
      <c r="A35" s="10" t="s">
        <v>23</v>
      </c>
      <c r="B35" s="10" t="s">
        <v>286</v>
      </c>
      <c r="C35" s="10" t="s">
        <v>21</v>
      </c>
      <c r="D35" s="10" t="s">
        <v>20</v>
      </c>
      <c r="E35" s="11"/>
      <c r="F35" s="11"/>
      <c r="G35" s="12">
        <f t="shared" si="11"/>
        <v>1560</v>
      </c>
      <c r="H35" s="12">
        <f t="shared" si="11"/>
        <v>0</v>
      </c>
    </row>
    <row r="36" spans="1:8" ht="38.25" outlineLevel="4" x14ac:dyDescent="0.2">
      <c r="A36" s="10" t="s">
        <v>7</v>
      </c>
      <c r="B36" s="10" t="s">
        <v>286</v>
      </c>
      <c r="C36" s="10" t="s">
        <v>21</v>
      </c>
      <c r="D36" s="10" t="s">
        <v>20</v>
      </c>
      <c r="E36" s="11" t="s">
        <v>6</v>
      </c>
      <c r="F36" s="11"/>
      <c r="G36" s="12">
        <f t="shared" si="11"/>
        <v>1560</v>
      </c>
      <c r="H36" s="12">
        <f t="shared" si="11"/>
        <v>0</v>
      </c>
    </row>
    <row r="37" spans="1:8" ht="38.25" outlineLevel="5" x14ac:dyDescent="0.2">
      <c r="A37" s="10" t="s">
        <v>9</v>
      </c>
      <c r="B37" s="10" t="s">
        <v>286</v>
      </c>
      <c r="C37" s="10" t="s">
        <v>21</v>
      </c>
      <c r="D37" s="10" t="s">
        <v>20</v>
      </c>
      <c r="E37" s="11" t="s">
        <v>8</v>
      </c>
      <c r="F37" s="11"/>
      <c r="G37" s="12">
        <f t="shared" si="11"/>
        <v>1560</v>
      </c>
      <c r="H37" s="12">
        <f t="shared" si="11"/>
        <v>0</v>
      </c>
    </row>
    <row r="38" spans="1:8" ht="25.5" outlineLevel="6" x14ac:dyDescent="0.2">
      <c r="A38" s="10" t="s">
        <v>11</v>
      </c>
      <c r="B38" s="10" t="s">
        <v>286</v>
      </c>
      <c r="C38" s="10" t="s">
        <v>21</v>
      </c>
      <c r="D38" s="10" t="s">
        <v>20</v>
      </c>
      <c r="E38" s="11" t="s">
        <v>10</v>
      </c>
      <c r="F38" s="11"/>
      <c r="G38" s="12">
        <f t="shared" si="11"/>
        <v>1560</v>
      </c>
      <c r="H38" s="12">
        <f t="shared" si="11"/>
        <v>0</v>
      </c>
    </row>
    <row r="39" spans="1:8" ht="63.75" outlineLevel="7" x14ac:dyDescent="0.2">
      <c r="A39" s="13" t="s">
        <v>288</v>
      </c>
      <c r="B39" s="13" t="s">
        <v>286</v>
      </c>
      <c r="C39" s="13" t="s">
        <v>21</v>
      </c>
      <c r="D39" s="13" t="s">
        <v>20</v>
      </c>
      <c r="E39" s="14" t="s">
        <v>10</v>
      </c>
      <c r="F39" s="14" t="s">
        <v>287</v>
      </c>
      <c r="G39" s="15">
        <v>1560</v>
      </c>
      <c r="H39" s="15">
        <v>0</v>
      </c>
    </row>
    <row r="40" spans="1:8" ht="25.5" x14ac:dyDescent="0.2">
      <c r="A40" s="10" t="s">
        <v>278</v>
      </c>
      <c r="B40" s="10" t="s">
        <v>286</v>
      </c>
      <c r="C40" s="10" t="s">
        <v>24</v>
      </c>
      <c r="D40" s="10"/>
      <c r="E40" s="11"/>
      <c r="F40" s="11"/>
      <c r="G40" s="12">
        <f t="shared" ref="G40:H44" si="12">G41</f>
        <v>3011.52</v>
      </c>
      <c r="H40" s="12">
        <f t="shared" si="12"/>
        <v>0</v>
      </c>
    </row>
    <row r="41" spans="1:8" ht="25.5" outlineLevel="1" x14ac:dyDescent="0.2">
      <c r="A41" s="10" t="s">
        <v>25</v>
      </c>
      <c r="B41" s="10" t="s">
        <v>286</v>
      </c>
      <c r="C41" s="10" t="s">
        <v>24</v>
      </c>
      <c r="D41" s="10" t="s">
        <v>3</v>
      </c>
      <c r="E41" s="11"/>
      <c r="F41" s="11"/>
      <c r="G41" s="12">
        <f t="shared" si="12"/>
        <v>3011.52</v>
      </c>
      <c r="H41" s="12">
        <f t="shared" si="12"/>
        <v>0</v>
      </c>
    </row>
    <row r="42" spans="1:8" ht="38.25" outlineLevel="4" x14ac:dyDescent="0.2">
      <c r="A42" s="10" t="s">
        <v>7</v>
      </c>
      <c r="B42" s="10" t="s">
        <v>286</v>
      </c>
      <c r="C42" s="10" t="s">
        <v>24</v>
      </c>
      <c r="D42" s="10" t="s">
        <v>3</v>
      </c>
      <c r="E42" s="11" t="s">
        <v>6</v>
      </c>
      <c r="F42" s="11"/>
      <c r="G42" s="12">
        <f t="shared" si="12"/>
        <v>3011.52</v>
      </c>
      <c r="H42" s="12">
        <f t="shared" si="12"/>
        <v>0</v>
      </c>
    </row>
    <row r="43" spans="1:8" ht="38.25" outlineLevel="5" x14ac:dyDescent="0.2">
      <c r="A43" s="10" t="s">
        <v>9</v>
      </c>
      <c r="B43" s="10" t="s">
        <v>286</v>
      </c>
      <c r="C43" s="10" t="s">
        <v>24</v>
      </c>
      <c r="D43" s="10" t="s">
        <v>3</v>
      </c>
      <c r="E43" s="11" t="s">
        <v>8</v>
      </c>
      <c r="F43" s="11"/>
      <c r="G43" s="12">
        <f t="shared" si="12"/>
        <v>3011.52</v>
      </c>
      <c r="H43" s="12">
        <f t="shared" si="12"/>
        <v>0</v>
      </c>
    </row>
    <row r="44" spans="1:8" ht="25.5" outlineLevel="6" x14ac:dyDescent="0.2">
      <c r="A44" s="10" t="s">
        <v>27</v>
      </c>
      <c r="B44" s="10" t="s">
        <v>286</v>
      </c>
      <c r="C44" s="10" t="s">
        <v>24</v>
      </c>
      <c r="D44" s="10" t="s">
        <v>3</v>
      </c>
      <c r="E44" s="11" t="s">
        <v>26</v>
      </c>
      <c r="F44" s="11"/>
      <c r="G44" s="12">
        <f t="shared" si="12"/>
        <v>3011.52</v>
      </c>
      <c r="H44" s="12">
        <f t="shared" si="12"/>
        <v>0</v>
      </c>
    </row>
    <row r="45" spans="1:8" ht="25.5" outlineLevel="7" x14ac:dyDescent="0.2">
      <c r="A45" s="16" t="s">
        <v>300</v>
      </c>
      <c r="B45" s="13" t="s">
        <v>286</v>
      </c>
      <c r="C45" s="13" t="s">
        <v>24</v>
      </c>
      <c r="D45" s="13" t="s">
        <v>3</v>
      </c>
      <c r="E45" s="14" t="s">
        <v>26</v>
      </c>
      <c r="F45" s="14" t="s">
        <v>299</v>
      </c>
      <c r="G45" s="15">
        <v>3011.52</v>
      </c>
      <c r="H45" s="15">
        <v>0</v>
      </c>
    </row>
    <row r="46" spans="1:8" ht="38.25" x14ac:dyDescent="0.2">
      <c r="A46" s="10" t="s">
        <v>279</v>
      </c>
      <c r="B46" s="10" t="s">
        <v>286</v>
      </c>
      <c r="C46" s="10" t="s">
        <v>28</v>
      </c>
      <c r="D46" s="10"/>
      <c r="E46" s="11"/>
      <c r="F46" s="11"/>
      <c r="G46" s="12">
        <f t="shared" ref="G46:H50" si="13">G47</f>
        <v>23339400</v>
      </c>
      <c r="H46" s="12">
        <f t="shared" si="13"/>
        <v>23999200</v>
      </c>
    </row>
    <row r="47" spans="1:8" ht="38.25" outlineLevel="1" x14ac:dyDescent="0.2">
      <c r="A47" s="10" t="s">
        <v>29</v>
      </c>
      <c r="B47" s="10" t="s">
        <v>286</v>
      </c>
      <c r="C47" s="10" t="s">
        <v>28</v>
      </c>
      <c r="D47" s="10" t="s">
        <v>3</v>
      </c>
      <c r="E47" s="11"/>
      <c r="F47" s="11"/>
      <c r="G47" s="12">
        <f t="shared" si="13"/>
        <v>23339400</v>
      </c>
      <c r="H47" s="12">
        <f t="shared" si="13"/>
        <v>23999200</v>
      </c>
    </row>
    <row r="48" spans="1:8" ht="38.25" outlineLevel="4" x14ac:dyDescent="0.2">
      <c r="A48" s="10" t="s">
        <v>7</v>
      </c>
      <c r="B48" s="10" t="s">
        <v>286</v>
      </c>
      <c r="C48" s="10" t="s">
        <v>28</v>
      </c>
      <c r="D48" s="10" t="s">
        <v>3</v>
      </c>
      <c r="E48" s="11" t="s">
        <v>6</v>
      </c>
      <c r="F48" s="11"/>
      <c r="G48" s="12">
        <f t="shared" si="13"/>
        <v>23339400</v>
      </c>
      <c r="H48" s="12">
        <f t="shared" si="13"/>
        <v>23999200</v>
      </c>
    </row>
    <row r="49" spans="1:8" ht="38.25" outlineLevel="5" x14ac:dyDescent="0.2">
      <c r="A49" s="10" t="s">
        <v>31</v>
      </c>
      <c r="B49" s="10" t="s">
        <v>286</v>
      </c>
      <c r="C49" s="10" t="s">
        <v>28</v>
      </c>
      <c r="D49" s="10" t="s">
        <v>3</v>
      </c>
      <c r="E49" s="11" t="s">
        <v>30</v>
      </c>
      <c r="F49" s="11"/>
      <c r="G49" s="12">
        <f t="shared" si="13"/>
        <v>23339400</v>
      </c>
      <c r="H49" s="12">
        <f t="shared" si="13"/>
        <v>23999200</v>
      </c>
    </row>
    <row r="50" spans="1:8" ht="38.25" outlineLevel="6" x14ac:dyDescent="0.2">
      <c r="A50" s="10" t="s">
        <v>33</v>
      </c>
      <c r="B50" s="10" t="s">
        <v>286</v>
      </c>
      <c r="C50" s="10" t="s">
        <v>28</v>
      </c>
      <c r="D50" s="10" t="s">
        <v>3</v>
      </c>
      <c r="E50" s="11" t="s">
        <v>32</v>
      </c>
      <c r="F50" s="11"/>
      <c r="G50" s="12">
        <f t="shared" si="13"/>
        <v>23339400</v>
      </c>
      <c r="H50" s="12">
        <f t="shared" si="13"/>
        <v>23999200</v>
      </c>
    </row>
    <row r="51" spans="1:8" outlineLevel="7" x14ac:dyDescent="0.2">
      <c r="A51" s="13" t="s">
        <v>296</v>
      </c>
      <c r="B51" s="13" t="s">
        <v>286</v>
      </c>
      <c r="C51" s="13" t="s">
        <v>28</v>
      </c>
      <c r="D51" s="13" t="s">
        <v>3</v>
      </c>
      <c r="E51" s="14" t="s">
        <v>32</v>
      </c>
      <c r="F51" s="14" t="s">
        <v>295</v>
      </c>
      <c r="G51" s="15">
        <v>23339400</v>
      </c>
      <c r="H51" s="15">
        <v>23999200</v>
      </c>
    </row>
    <row r="52" spans="1:8" ht="25.5" x14ac:dyDescent="0.2">
      <c r="A52" s="10" t="s">
        <v>281</v>
      </c>
      <c r="B52" s="10" t="s">
        <v>285</v>
      </c>
      <c r="C52" s="6"/>
      <c r="D52" s="6"/>
      <c r="E52" s="7"/>
      <c r="F52" s="7"/>
      <c r="G52" s="8">
        <f>G53+G115+G132+G187+G194+G207</f>
        <v>194976995.68000001</v>
      </c>
      <c r="H52" s="8">
        <f>H53+H115+H132+H187+H194+H207</f>
        <v>214736045.68000001</v>
      </c>
    </row>
    <row r="53" spans="1:8" x14ac:dyDescent="0.2">
      <c r="A53" s="10" t="s">
        <v>270</v>
      </c>
      <c r="B53" s="10" t="s">
        <v>285</v>
      </c>
      <c r="C53" s="10" t="s">
        <v>3</v>
      </c>
      <c r="D53" s="10"/>
      <c r="E53" s="11"/>
      <c r="F53" s="11"/>
      <c r="G53" s="12">
        <f>G54+G58+G62+G73+G79+G84</f>
        <v>59415195.68</v>
      </c>
      <c r="H53" s="12">
        <f>H54+H58+H62+H73+H79+H84</f>
        <v>62261501.68</v>
      </c>
    </row>
    <row r="54" spans="1:8" ht="38.25" x14ac:dyDescent="0.2">
      <c r="A54" s="10" t="s">
        <v>181</v>
      </c>
      <c r="B54" s="10" t="s">
        <v>285</v>
      </c>
      <c r="C54" s="10" t="s">
        <v>3</v>
      </c>
      <c r="D54" s="10" t="s">
        <v>34</v>
      </c>
      <c r="E54" s="11"/>
      <c r="F54" s="11"/>
      <c r="G54" s="12">
        <f t="shared" ref="G54:H54" si="14">G55</f>
        <v>3385393</v>
      </c>
      <c r="H54" s="12">
        <f t="shared" si="14"/>
        <v>3445393</v>
      </c>
    </row>
    <row r="55" spans="1:8" ht="25.5" x14ac:dyDescent="0.2">
      <c r="A55" s="10" t="s">
        <v>179</v>
      </c>
      <c r="B55" s="10" t="s">
        <v>285</v>
      </c>
      <c r="C55" s="10" t="s">
        <v>3</v>
      </c>
      <c r="D55" s="10" t="s">
        <v>34</v>
      </c>
      <c r="E55" s="11" t="s">
        <v>180</v>
      </c>
      <c r="F55" s="11"/>
      <c r="G55" s="12">
        <f t="shared" ref="G55:H55" si="15">SUM(G56:G57)</f>
        <v>3385393</v>
      </c>
      <c r="H55" s="12">
        <f t="shared" si="15"/>
        <v>3445393</v>
      </c>
    </row>
    <row r="56" spans="1:8" ht="63.75" x14ac:dyDescent="0.2">
      <c r="A56" s="13" t="s">
        <v>288</v>
      </c>
      <c r="B56" s="13" t="s">
        <v>285</v>
      </c>
      <c r="C56" s="13" t="s">
        <v>3</v>
      </c>
      <c r="D56" s="13" t="s">
        <v>34</v>
      </c>
      <c r="E56" s="14" t="s">
        <v>180</v>
      </c>
      <c r="F56" s="14" t="s">
        <v>287</v>
      </c>
      <c r="G56" s="15">
        <v>3380393</v>
      </c>
      <c r="H56" s="15">
        <v>3440393</v>
      </c>
    </row>
    <row r="57" spans="1:8" ht="25.5" x14ac:dyDescent="0.2">
      <c r="A57" s="13" t="s">
        <v>290</v>
      </c>
      <c r="B57" s="13" t="s">
        <v>285</v>
      </c>
      <c r="C57" s="13" t="s">
        <v>3</v>
      </c>
      <c r="D57" s="13" t="s">
        <v>34</v>
      </c>
      <c r="E57" s="14" t="s">
        <v>180</v>
      </c>
      <c r="F57" s="14" t="s">
        <v>289</v>
      </c>
      <c r="G57" s="15">
        <v>5000</v>
      </c>
      <c r="H57" s="15">
        <v>5000</v>
      </c>
    </row>
    <row r="58" spans="1:8" ht="51" x14ac:dyDescent="0.2">
      <c r="A58" s="10" t="s">
        <v>178</v>
      </c>
      <c r="B58" s="10" t="s">
        <v>285</v>
      </c>
      <c r="C58" s="10" t="s">
        <v>3</v>
      </c>
      <c r="D58" s="10" t="s">
        <v>68</v>
      </c>
      <c r="E58" s="11"/>
      <c r="F58" s="11"/>
      <c r="G58" s="12">
        <f t="shared" ref="G58:H58" si="16">G59</f>
        <v>2180320</v>
      </c>
      <c r="H58" s="12">
        <f t="shared" si="16"/>
        <v>2210320</v>
      </c>
    </row>
    <row r="59" spans="1:8" ht="25.5" x14ac:dyDescent="0.2">
      <c r="A59" s="10" t="s">
        <v>176</v>
      </c>
      <c r="B59" s="10" t="s">
        <v>285</v>
      </c>
      <c r="C59" s="10" t="s">
        <v>3</v>
      </c>
      <c r="D59" s="10" t="s">
        <v>68</v>
      </c>
      <c r="E59" s="11" t="s">
        <v>177</v>
      </c>
      <c r="F59" s="11"/>
      <c r="G59" s="12">
        <f>SUM(G60:G61)</f>
        <v>2180320</v>
      </c>
      <c r="H59" s="12">
        <f>SUM(H60:H61)</f>
        <v>2210320</v>
      </c>
    </row>
    <row r="60" spans="1:8" ht="63.75" x14ac:dyDescent="0.2">
      <c r="A60" s="13" t="s">
        <v>288</v>
      </c>
      <c r="B60" s="13" t="s">
        <v>285</v>
      </c>
      <c r="C60" s="13" t="s">
        <v>3</v>
      </c>
      <c r="D60" s="13" t="s">
        <v>68</v>
      </c>
      <c r="E60" s="14" t="s">
        <v>177</v>
      </c>
      <c r="F60" s="14" t="s">
        <v>287</v>
      </c>
      <c r="G60" s="15">
        <v>2162320</v>
      </c>
      <c r="H60" s="15">
        <v>2192320</v>
      </c>
    </row>
    <row r="61" spans="1:8" ht="25.5" x14ac:dyDescent="0.2">
      <c r="A61" s="13" t="s">
        <v>290</v>
      </c>
      <c r="B61" s="13" t="s">
        <v>285</v>
      </c>
      <c r="C61" s="13" t="s">
        <v>3</v>
      </c>
      <c r="D61" s="13" t="s">
        <v>68</v>
      </c>
      <c r="E61" s="14" t="s">
        <v>177</v>
      </c>
      <c r="F61" s="14" t="s">
        <v>289</v>
      </c>
      <c r="G61" s="15">
        <v>18000</v>
      </c>
      <c r="H61" s="15">
        <v>18000</v>
      </c>
    </row>
    <row r="62" spans="1:8" ht="51" x14ac:dyDescent="0.2">
      <c r="A62" s="10" t="s">
        <v>171</v>
      </c>
      <c r="B62" s="10" t="s">
        <v>285</v>
      </c>
      <c r="C62" s="10" t="s">
        <v>3</v>
      </c>
      <c r="D62" s="10" t="s">
        <v>20</v>
      </c>
      <c r="E62" s="11"/>
      <c r="F62" s="11"/>
      <c r="G62" s="12">
        <f>G63</f>
        <v>49856882.68</v>
      </c>
      <c r="H62" s="12">
        <f>H63</f>
        <v>52422488.68</v>
      </c>
    </row>
    <row r="63" spans="1:8" ht="38.25" x14ac:dyDescent="0.2">
      <c r="A63" s="10" t="s">
        <v>38</v>
      </c>
      <c r="B63" s="10" t="s">
        <v>285</v>
      </c>
      <c r="C63" s="10" t="s">
        <v>3</v>
      </c>
      <c r="D63" s="10" t="s">
        <v>20</v>
      </c>
      <c r="E63" s="11" t="s">
        <v>39</v>
      </c>
      <c r="F63" s="11"/>
      <c r="G63" s="12">
        <f>G64</f>
        <v>49856882.68</v>
      </c>
      <c r="H63" s="12">
        <f>H64</f>
        <v>52422488.68</v>
      </c>
    </row>
    <row r="64" spans="1:8" ht="51" x14ac:dyDescent="0.2">
      <c r="A64" s="10" t="s">
        <v>36</v>
      </c>
      <c r="B64" s="10" t="s">
        <v>285</v>
      </c>
      <c r="C64" s="10" t="s">
        <v>3</v>
      </c>
      <c r="D64" s="10" t="s">
        <v>20</v>
      </c>
      <c r="E64" s="11" t="s">
        <v>37</v>
      </c>
      <c r="F64" s="11"/>
      <c r="G64" s="12">
        <f>G65+G67+G71</f>
        <v>49856882.68</v>
      </c>
      <c r="H64" s="12">
        <f>H65+H67+H71</f>
        <v>52422488.68</v>
      </c>
    </row>
    <row r="65" spans="1:8" ht="25.5" x14ac:dyDescent="0.2">
      <c r="A65" s="10" t="s">
        <v>69</v>
      </c>
      <c r="B65" s="10" t="s">
        <v>285</v>
      </c>
      <c r="C65" s="10" t="s">
        <v>3</v>
      </c>
      <c r="D65" s="10" t="s">
        <v>20</v>
      </c>
      <c r="E65" s="11" t="s">
        <v>70</v>
      </c>
      <c r="F65" s="11"/>
      <c r="G65" s="12">
        <f>SUM(G66:G66)</f>
        <v>5000</v>
      </c>
      <c r="H65" s="12">
        <f>SUM(H66:H66)</f>
        <v>27000</v>
      </c>
    </row>
    <row r="66" spans="1:8" ht="63.75" x14ac:dyDescent="0.2">
      <c r="A66" s="13" t="s">
        <v>288</v>
      </c>
      <c r="B66" s="13" t="s">
        <v>285</v>
      </c>
      <c r="C66" s="13" t="s">
        <v>3</v>
      </c>
      <c r="D66" s="13" t="s">
        <v>20</v>
      </c>
      <c r="E66" s="14" t="s">
        <v>70</v>
      </c>
      <c r="F66" s="14" t="s">
        <v>287</v>
      </c>
      <c r="G66" s="15">
        <v>5000</v>
      </c>
      <c r="H66" s="15">
        <v>27000</v>
      </c>
    </row>
    <row r="67" spans="1:8" ht="25.5" x14ac:dyDescent="0.2">
      <c r="A67" s="10" t="s">
        <v>65</v>
      </c>
      <c r="B67" s="10" t="s">
        <v>285</v>
      </c>
      <c r="C67" s="10" t="s">
        <v>3</v>
      </c>
      <c r="D67" s="10" t="s">
        <v>20</v>
      </c>
      <c r="E67" s="11" t="s">
        <v>66</v>
      </c>
      <c r="F67" s="11"/>
      <c r="G67" s="12">
        <f t="shared" ref="G67:H67" si="17">SUM(G68:G70)</f>
        <v>49204487</v>
      </c>
      <c r="H67" s="12">
        <f t="shared" si="17"/>
        <v>51748093</v>
      </c>
    </row>
    <row r="68" spans="1:8" ht="63.75" x14ac:dyDescent="0.2">
      <c r="A68" s="13" t="s">
        <v>288</v>
      </c>
      <c r="B68" s="13" t="s">
        <v>285</v>
      </c>
      <c r="C68" s="13" t="s">
        <v>3</v>
      </c>
      <c r="D68" s="13" t="s">
        <v>20</v>
      </c>
      <c r="E68" s="14" t="s">
        <v>66</v>
      </c>
      <c r="F68" s="14" t="s">
        <v>287</v>
      </c>
      <c r="G68" s="15">
        <f>46722308-2430000</f>
        <v>44292308</v>
      </c>
      <c r="H68" s="15">
        <f>46695198-51950</f>
        <v>46643248</v>
      </c>
    </row>
    <row r="69" spans="1:8" ht="25.5" x14ac:dyDescent="0.2">
      <c r="A69" s="13" t="s">
        <v>290</v>
      </c>
      <c r="B69" s="13" t="s">
        <v>285</v>
      </c>
      <c r="C69" s="13" t="s">
        <v>3</v>
      </c>
      <c r="D69" s="13" t="s">
        <v>20</v>
      </c>
      <c r="E69" s="14" t="s">
        <v>66</v>
      </c>
      <c r="F69" s="14" t="s">
        <v>289</v>
      </c>
      <c r="G69" s="15">
        <v>4641179</v>
      </c>
      <c r="H69" s="15">
        <v>4833845</v>
      </c>
    </row>
    <row r="70" spans="1:8" x14ac:dyDescent="0.2">
      <c r="A70" s="13" t="s">
        <v>302</v>
      </c>
      <c r="B70" s="13" t="s">
        <v>285</v>
      </c>
      <c r="C70" s="13" t="s">
        <v>3</v>
      </c>
      <c r="D70" s="13" t="s">
        <v>20</v>
      </c>
      <c r="E70" s="14" t="s">
        <v>66</v>
      </c>
      <c r="F70" s="14" t="s">
        <v>301</v>
      </c>
      <c r="G70" s="15">
        <v>271000</v>
      </c>
      <c r="H70" s="15">
        <v>271000</v>
      </c>
    </row>
    <row r="71" spans="1:8" ht="63.75" x14ac:dyDescent="0.2">
      <c r="A71" s="10" t="s">
        <v>174</v>
      </c>
      <c r="B71" s="10" t="s">
        <v>285</v>
      </c>
      <c r="C71" s="10" t="s">
        <v>3</v>
      </c>
      <c r="D71" s="10" t="s">
        <v>20</v>
      </c>
      <c r="E71" s="11" t="s">
        <v>175</v>
      </c>
      <c r="F71" s="11"/>
      <c r="G71" s="12">
        <f t="shared" ref="G71:H71" si="18">G72</f>
        <v>647395.68000000005</v>
      </c>
      <c r="H71" s="12">
        <f t="shared" si="18"/>
        <v>647395.68000000005</v>
      </c>
    </row>
    <row r="72" spans="1:8" ht="63.75" x14ac:dyDescent="0.2">
      <c r="A72" s="13" t="s">
        <v>288</v>
      </c>
      <c r="B72" s="13" t="s">
        <v>285</v>
      </c>
      <c r="C72" s="13" t="s">
        <v>3</v>
      </c>
      <c r="D72" s="13" t="s">
        <v>20</v>
      </c>
      <c r="E72" s="14" t="s">
        <v>175</v>
      </c>
      <c r="F72" s="14" t="s">
        <v>287</v>
      </c>
      <c r="G72" s="15">
        <v>647395.68000000005</v>
      </c>
      <c r="H72" s="15">
        <v>647395.68000000005</v>
      </c>
    </row>
    <row r="73" spans="1:8" x14ac:dyDescent="0.2">
      <c r="A73" s="10" t="s">
        <v>170</v>
      </c>
      <c r="B73" s="10" t="s">
        <v>285</v>
      </c>
      <c r="C73" s="10" t="s">
        <v>3</v>
      </c>
      <c r="D73" s="10" t="s">
        <v>80</v>
      </c>
      <c r="E73" s="11"/>
      <c r="F73" s="11"/>
      <c r="G73" s="12">
        <f t="shared" ref="G73:H77" si="19">G74</f>
        <v>42700</v>
      </c>
      <c r="H73" s="12">
        <f t="shared" si="19"/>
        <v>3400</v>
      </c>
    </row>
    <row r="74" spans="1:8" ht="38.25" x14ac:dyDescent="0.2">
      <c r="A74" s="10" t="s">
        <v>38</v>
      </c>
      <c r="B74" s="10" t="s">
        <v>285</v>
      </c>
      <c r="C74" s="10" t="s">
        <v>3</v>
      </c>
      <c r="D74" s="10" t="s">
        <v>80</v>
      </c>
      <c r="E74" s="11" t="s">
        <v>39</v>
      </c>
      <c r="F74" s="11"/>
      <c r="G74" s="12">
        <f t="shared" si="19"/>
        <v>42700</v>
      </c>
      <c r="H74" s="12">
        <f t="shared" si="19"/>
        <v>3400</v>
      </c>
    </row>
    <row r="75" spans="1:8" ht="51" x14ac:dyDescent="0.2">
      <c r="A75" s="10" t="s">
        <v>36</v>
      </c>
      <c r="B75" s="10" t="s">
        <v>285</v>
      </c>
      <c r="C75" s="10" t="s">
        <v>3</v>
      </c>
      <c r="D75" s="10" t="s">
        <v>80</v>
      </c>
      <c r="E75" s="11" t="s">
        <v>37</v>
      </c>
      <c r="F75" s="11"/>
      <c r="G75" s="12">
        <f t="shared" si="19"/>
        <v>42700</v>
      </c>
      <c r="H75" s="12">
        <f t="shared" si="19"/>
        <v>3400</v>
      </c>
    </row>
    <row r="76" spans="1:8" ht="25.5" x14ac:dyDescent="0.2">
      <c r="A76" s="10" t="s">
        <v>65</v>
      </c>
      <c r="B76" s="10" t="s">
        <v>285</v>
      </c>
      <c r="C76" s="10" t="s">
        <v>3</v>
      </c>
      <c r="D76" s="10" t="s">
        <v>80</v>
      </c>
      <c r="E76" s="11" t="s">
        <v>66</v>
      </c>
      <c r="F76" s="11"/>
      <c r="G76" s="12">
        <f t="shared" si="19"/>
        <v>42700</v>
      </c>
      <c r="H76" s="12">
        <f t="shared" si="19"/>
        <v>3400</v>
      </c>
    </row>
    <row r="77" spans="1:8" ht="51" x14ac:dyDescent="0.2">
      <c r="A77" s="10" t="s">
        <v>168</v>
      </c>
      <c r="B77" s="10" t="s">
        <v>285</v>
      </c>
      <c r="C77" s="10" t="s">
        <v>3</v>
      </c>
      <c r="D77" s="10" t="s">
        <v>80</v>
      </c>
      <c r="E77" s="11" t="s">
        <v>169</v>
      </c>
      <c r="F77" s="11"/>
      <c r="G77" s="12">
        <f t="shared" si="19"/>
        <v>42700</v>
      </c>
      <c r="H77" s="12">
        <f t="shared" si="19"/>
        <v>3400</v>
      </c>
    </row>
    <row r="78" spans="1:8" ht="25.5" x14ac:dyDescent="0.2">
      <c r="A78" s="13" t="s">
        <v>290</v>
      </c>
      <c r="B78" s="13" t="s">
        <v>285</v>
      </c>
      <c r="C78" s="13" t="s">
        <v>3</v>
      </c>
      <c r="D78" s="13" t="s">
        <v>80</v>
      </c>
      <c r="E78" s="14" t="s">
        <v>169</v>
      </c>
      <c r="F78" s="14" t="s">
        <v>289</v>
      </c>
      <c r="G78" s="15">
        <v>42700</v>
      </c>
      <c r="H78" s="15">
        <v>3400</v>
      </c>
    </row>
    <row r="79" spans="1:8" x14ac:dyDescent="0.2">
      <c r="A79" s="10" t="s">
        <v>167</v>
      </c>
      <c r="B79" s="10" t="s">
        <v>285</v>
      </c>
      <c r="C79" s="10" t="s">
        <v>3</v>
      </c>
      <c r="D79" s="10" t="s">
        <v>41</v>
      </c>
      <c r="E79" s="11"/>
      <c r="F79" s="11"/>
      <c r="G79" s="12">
        <f t="shared" ref="G79:H82" si="20">G80</f>
        <v>200000</v>
      </c>
      <c r="H79" s="12">
        <f t="shared" si="20"/>
        <v>200000</v>
      </c>
    </row>
    <row r="80" spans="1:8" ht="25.5" x14ac:dyDescent="0.2">
      <c r="A80" s="10" t="s">
        <v>146</v>
      </c>
      <c r="B80" s="10" t="s">
        <v>285</v>
      </c>
      <c r="C80" s="10" t="s">
        <v>3</v>
      </c>
      <c r="D80" s="10" t="s">
        <v>41</v>
      </c>
      <c r="E80" s="11" t="s">
        <v>147</v>
      </c>
      <c r="F80" s="11"/>
      <c r="G80" s="12">
        <f t="shared" si="20"/>
        <v>200000</v>
      </c>
      <c r="H80" s="12">
        <f t="shared" si="20"/>
        <v>200000</v>
      </c>
    </row>
    <row r="81" spans="1:8" ht="25.5" x14ac:dyDescent="0.2">
      <c r="A81" s="10" t="s">
        <v>138</v>
      </c>
      <c r="B81" s="10" t="s">
        <v>285</v>
      </c>
      <c r="C81" s="10" t="s">
        <v>3</v>
      </c>
      <c r="D81" s="10" t="s">
        <v>41</v>
      </c>
      <c r="E81" s="11" t="s">
        <v>139</v>
      </c>
      <c r="F81" s="11"/>
      <c r="G81" s="12">
        <f t="shared" si="20"/>
        <v>200000</v>
      </c>
      <c r="H81" s="12">
        <f t="shared" si="20"/>
        <v>200000</v>
      </c>
    </row>
    <row r="82" spans="1:8" ht="38.25" x14ac:dyDescent="0.2">
      <c r="A82" s="10" t="s">
        <v>165</v>
      </c>
      <c r="B82" s="10" t="s">
        <v>285</v>
      </c>
      <c r="C82" s="10" t="s">
        <v>3</v>
      </c>
      <c r="D82" s="10" t="s">
        <v>41</v>
      </c>
      <c r="E82" s="11" t="s">
        <v>166</v>
      </c>
      <c r="F82" s="11"/>
      <c r="G82" s="12">
        <f t="shared" si="20"/>
        <v>200000</v>
      </c>
      <c r="H82" s="12">
        <f t="shared" si="20"/>
        <v>200000</v>
      </c>
    </row>
    <row r="83" spans="1:8" x14ac:dyDescent="0.2">
      <c r="A83" s="13" t="s">
        <v>302</v>
      </c>
      <c r="B83" s="13" t="s">
        <v>285</v>
      </c>
      <c r="C83" s="13" t="s">
        <v>3</v>
      </c>
      <c r="D83" s="13" t="s">
        <v>41</v>
      </c>
      <c r="E83" s="14" t="s">
        <v>166</v>
      </c>
      <c r="F83" s="14" t="s">
        <v>301</v>
      </c>
      <c r="G83" s="15">
        <v>200000</v>
      </c>
      <c r="H83" s="15">
        <v>200000</v>
      </c>
    </row>
    <row r="84" spans="1:8" x14ac:dyDescent="0.2">
      <c r="A84" s="10" t="s">
        <v>148</v>
      </c>
      <c r="B84" s="10" t="s">
        <v>285</v>
      </c>
      <c r="C84" s="10" t="s">
        <v>3</v>
      </c>
      <c r="D84" s="10" t="s">
        <v>24</v>
      </c>
      <c r="E84" s="11"/>
      <c r="F84" s="11"/>
      <c r="G84" s="12">
        <f>G85+G112</f>
        <v>3749900</v>
      </c>
      <c r="H84" s="12">
        <f>H85+H112</f>
        <v>3979900</v>
      </c>
    </row>
    <row r="85" spans="1:8" ht="38.25" x14ac:dyDescent="0.2">
      <c r="A85" s="10" t="s">
        <v>38</v>
      </c>
      <c r="B85" s="10" t="s">
        <v>285</v>
      </c>
      <c r="C85" s="10" t="s">
        <v>3</v>
      </c>
      <c r="D85" s="10" t="s">
        <v>24</v>
      </c>
      <c r="E85" s="11" t="s">
        <v>39</v>
      </c>
      <c r="F85" s="11"/>
      <c r="G85" s="12">
        <f>G86+G105</f>
        <v>3699900</v>
      </c>
      <c r="H85" s="12">
        <f>H86+H105</f>
        <v>3929900</v>
      </c>
    </row>
    <row r="86" spans="1:8" ht="51" x14ac:dyDescent="0.2">
      <c r="A86" s="10" t="s">
        <v>36</v>
      </c>
      <c r="B86" s="10" t="s">
        <v>285</v>
      </c>
      <c r="C86" s="10" t="s">
        <v>3</v>
      </c>
      <c r="D86" s="10" t="s">
        <v>24</v>
      </c>
      <c r="E86" s="11" t="s">
        <v>37</v>
      </c>
      <c r="F86" s="11"/>
      <c r="G86" s="12">
        <f t="shared" ref="G86:H86" si="21">G87+G93</f>
        <v>3544900</v>
      </c>
      <c r="H86" s="12">
        <f t="shared" si="21"/>
        <v>3549900</v>
      </c>
    </row>
    <row r="87" spans="1:8" ht="25.5" x14ac:dyDescent="0.2">
      <c r="A87" s="10" t="s">
        <v>163</v>
      </c>
      <c r="B87" s="10" t="s">
        <v>285</v>
      </c>
      <c r="C87" s="10" t="s">
        <v>3</v>
      </c>
      <c r="D87" s="10" t="s">
        <v>24</v>
      </c>
      <c r="E87" s="11" t="s">
        <v>164</v>
      </c>
      <c r="F87" s="11"/>
      <c r="G87" s="12">
        <f t="shared" ref="G87:H87" si="22">G88+G90</f>
        <v>14600</v>
      </c>
      <c r="H87" s="12">
        <f t="shared" si="22"/>
        <v>19600</v>
      </c>
    </row>
    <row r="88" spans="1:8" ht="25.5" x14ac:dyDescent="0.2">
      <c r="A88" s="10" t="s">
        <v>163</v>
      </c>
      <c r="B88" s="10" t="s">
        <v>285</v>
      </c>
      <c r="C88" s="10" t="s">
        <v>3</v>
      </c>
      <c r="D88" s="10" t="s">
        <v>24</v>
      </c>
      <c r="E88" s="11" t="s">
        <v>164</v>
      </c>
      <c r="F88" s="11"/>
      <c r="G88" s="12">
        <f t="shared" ref="G88:H88" si="23">G89</f>
        <v>0</v>
      </c>
      <c r="H88" s="12">
        <f t="shared" si="23"/>
        <v>5000</v>
      </c>
    </row>
    <row r="89" spans="1:8" ht="25.5" x14ac:dyDescent="0.2">
      <c r="A89" s="13" t="s">
        <v>290</v>
      </c>
      <c r="B89" s="13" t="s">
        <v>285</v>
      </c>
      <c r="C89" s="13" t="s">
        <v>3</v>
      </c>
      <c r="D89" s="13" t="s">
        <v>24</v>
      </c>
      <c r="E89" s="14" t="s">
        <v>164</v>
      </c>
      <c r="F89" s="14" t="s">
        <v>289</v>
      </c>
      <c r="G89" s="15">
        <v>0</v>
      </c>
      <c r="H89" s="15">
        <v>5000</v>
      </c>
    </row>
    <row r="90" spans="1:8" ht="38.25" x14ac:dyDescent="0.2">
      <c r="A90" s="10" t="s">
        <v>161</v>
      </c>
      <c r="B90" s="10" t="s">
        <v>285</v>
      </c>
      <c r="C90" s="10" t="s">
        <v>3</v>
      </c>
      <c r="D90" s="10" t="s">
        <v>24</v>
      </c>
      <c r="E90" s="11" t="s">
        <v>162</v>
      </c>
      <c r="F90" s="11"/>
      <c r="G90" s="12">
        <f>SUM(G91:G92)</f>
        <v>14600</v>
      </c>
      <c r="H90" s="12">
        <f>SUM(H91:H92)</f>
        <v>14600</v>
      </c>
    </row>
    <row r="91" spans="1:8" ht="63.75" x14ac:dyDescent="0.2">
      <c r="A91" s="13" t="s">
        <v>288</v>
      </c>
      <c r="B91" s="13" t="s">
        <v>285</v>
      </c>
      <c r="C91" s="13" t="s">
        <v>3</v>
      </c>
      <c r="D91" s="13" t="s">
        <v>24</v>
      </c>
      <c r="E91" s="14" t="s">
        <v>162</v>
      </c>
      <c r="F91" s="14" t="s">
        <v>287</v>
      </c>
      <c r="G91" s="15">
        <v>14128</v>
      </c>
      <c r="H91" s="15">
        <v>14128</v>
      </c>
    </row>
    <row r="92" spans="1:8" ht="25.5" x14ac:dyDescent="0.2">
      <c r="A92" s="13" t="s">
        <v>290</v>
      </c>
      <c r="B92" s="13" t="s">
        <v>285</v>
      </c>
      <c r="C92" s="13" t="s">
        <v>3</v>
      </c>
      <c r="D92" s="13" t="s">
        <v>24</v>
      </c>
      <c r="E92" s="14" t="s">
        <v>162</v>
      </c>
      <c r="F92" s="14" t="s">
        <v>289</v>
      </c>
      <c r="G92" s="15">
        <v>472</v>
      </c>
      <c r="H92" s="15">
        <v>472</v>
      </c>
    </row>
    <row r="93" spans="1:8" ht="25.5" x14ac:dyDescent="0.2">
      <c r="A93" s="10" t="s">
        <v>65</v>
      </c>
      <c r="B93" s="10" t="s">
        <v>285</v>
      </c>
      <c r="C93" s="10" t="s">
        <v>3</v>
      </c>
      <c r="D93" s="10" t="s">
        <v>24</v>
      </c>
      <c r="E93" s="11" t="s">
        <v>66</v>
      </c>
      <c r="F93" s="11"/>
      <c r="G93" s="12">
        <f>G94+G97+G100+G103</f>
        <v>3530300</v>
      </c>
      <c r="H93" s="12">
        <f>H94+H97+H100+H103</f>
        <v>3530300</v>
      </c>
    </row>
    <row r="94" spans="1:8" ht="63.75" x14ac:dyDescent="0.2">
      <c r="A94" s="10" t="s">
        <v>159</v>
      </c>
      <c r="B94" s="10" t="s">
        <v>285</v>
      </c>
      <c r="C94" s="10" t="s">
        <v>3</v>
      </c>
      <c r="D94" s="10" t="s">
        <v>24</v>
      </c>
      <c r="E94" s="11" t="s">
        <v>160</v>
      </c>
      <c r="F94" s="11"/>
      <c r="G94" s="12">
        <f>SUM(G95:G96)</f>
        <v>967500</v>
      </c>
      <c r="H94" s="12">
        <f>SUM(H95:H96)</f>
        <v>967500</v>
      </c>
    </row>
    <row r="95" spans="1:8" ht="63.75" x14ac:dyDescent="0.2">
      <c r="A95" s="13" t="s">
        <v>288</v>
      </c>
      <c r="B95" s="13" t="s">
        <v>285</v>
      </c>
      <c r="C95" s="13" t="s">
        <v>3</v>
      </c>
      <c r="D95" s="13" t="s">
        <v>24</v>
      </c>
      <c r="E95" s="14" t="s">
        <v>160</v>
      </c>
      <c r="F95" s="14" t="s">
        <v>287</v>
      </c>
      <c r="G95" s="15">
        <v>886200</v>
      </c>
      <c r="H95" s="15">
        <v>886200</v>
      </c>
    </row>
    <row r="96" spans="1:8" ht="25.5" x14ac:dyDescent="0.2">
      <c r="A96" s="13" t="s">
        <v>290</v>
      </c>
      <c r="B96" s="13" t="s">
        <v>285</v>
      </c>
      <c r="C96" s="13" t="s">
        <v>3</v>
      </c>
      <c r="D96" s="13" t="s">
        <v>24</v>
      </c>
      <c r="E96" s="14" t="s">
        <v>160</v>
      </c>
      <c r="F96" s="14" t="s">
        <v>289</v>
      </c>
      <c r="G96" s="15">
        <v>81300</v>
      </c>
      <c r="H96" s="15">
        <v>81300</v>
      </c>
    </row>
    <row r="97" spans="1:8" ht="25.5" x14ac:dyDescent="0.2">
      <c r="A97" s="10" t="s">
        <v>157</v>
      </c>
      <c r="B97" s="10" t="s">
        <v>285</v>
      </c>
      <c r="C97" s="10" t="s">
        <v>3</v>
      </c>
      <c r="D97" s="10" t="s">
        <v>24</v>
      </c>
      <c r="E97" s="11" t="s">
        <v>158</v>
      </c>
      <c r="F97" s="11"/>
      <c r="G97" s="12">
        <f>SUM(G98:G99)</f>
        <v>1283100</v>
      </c>
      <c r="H97" s="12">
        <f>SUM(H98:H99)</f>
        <v>1283100</v>
      </c>
    </row>
    <row r="98" spans="1:8" ht="63.75" x14ac:dyDescent="0.2">
      <c r="A98" s="13" t="s">
        <v>288</v>
      </c>
      <c r="B98" s="13" t="s">
        <v>285</v>
      </c>
      <c r="C98" s="13" t="s">
        <v>3</v>
      </c>
      <c r="D98" s="13" t="s">
        <v>24</v>
      </c>
      <c r="E98" s="14" t="s">
        <v>158</v>
      </c>
      <c r="F98" s="14" t="s">
        <v>287</v>
      </c>
      <c r="G98" s="15">
        <v>1165055</v>
      </c>
      <c r="H98" s="15">
        <v>1165055</v>
      </c>
    </row>
    <row r="99" spans="1:8" ht="25.5" x14ac:dyDescent="0.2">
      <c r="A99" s="13" t="s">
        <v>290</v>
      </c>
      <c r="B99" s="13" t="s">
        <v>285</v>
      </c>
      <c r="C99" s="13" t="s">
        <v>3</v>
      </c>
      <c r="D99" s="13" t="s">
        <v>24</v>
      </c>
      <c r="E99" s="14" t="s">
        <v>158</v>
      </c>
      <c r="F99" s="14" t="s">
        <v>289</v>
      </c>
      <c r="G99" s="15">
        <v>118045</v>
      </c>
      <c r="H99" s="15">
        <v>118045</v>
      </c>
    </row>
    <row r="100" spans="1:8" ht="51" x14ac:dyDescent="0.2">
      <c r="A100" s="10" t="s">
        <v>155</v>
      </c>
      <c r="B100" s="10" t="s">
        <v>285</v>
      </c>
      <c r="C100" s="10" t="s">
        <v>3</v>
      </c>
      <c r="D100" s="10" t="s">
        <v>24</v>
      </c>
      <c r="E100" s="11" t="s">
        <v>156</v>
      </c>
      <c r="F100" s="11"/>
      <c r="G100" s="12">
        <f>SUM(G101:G102)</f>
        <v>1279000</v>
      </c>
      <c r="H100" s="12">
        <f>SUM(H101:H102)</f>
        <v>1279000</v>
      </c>
    </row>
    <row r="101" spans="1:8" ht="63.75" x14ac:dyDescent="0.2">
      <c r="A101" s="13" t="s">
        <v>288</v>
      </c>
      <c r="B101" s="13" t="s">
        <v>285</v>
      </c>
      <c r="C101" s="13" t="s">
        <v>3</v>
      </c>
      <c r="D101" s="13" t="s">
        <v>24</v>
      </c>
      <c r="E101" s="14" t="s">
        <v>156</v>
      </c>
      <c r="F101" s="14" t="s">
        <v>287</v>
      </c>
      <c r="G101" s="15">
        <v>1161300</v>
      </c>
      <c r="H101" s="15">
        <v>1161300</v>
      </c>
    </row>
    <row r="102" spans="1:8" ht="25.5" x14ac:dyDescent="0.2">
      <c r="A102" s="13" t="s">
        <v>290</v>
      </c>
      <c r="B102" s="13" t="s">
        <v>285</v>
      </c>
      <c r="C102" s="13" t="s">
        <v>3</v>
      </c>
      <c r="D102" s="13" t="s">
        <v>24</v>
      </c>
      <c r="E102" s="14" t="s">
        <v>156</v>
      </c>
      <c r="F102" s="14" t="s">
        <v>289</v>
      </c>
      <c r="G102" s="15">
        <v>117700</v>
      </c>
      <c r="H102" s="15">
        <v>117700</v>
      </c>
    </row>
    <row r="103" spans="1:8" ht="102" x14ac:dyDescent="0.2">
      <c r="A103" s="17" t="s">
        <v>153</v>
      </c>
      <c r="B103" s="17" t="s">
        <v>285</v>
      </c>
      <c r="C103" s="10" t="s">
        <v>3</v>
      </c>
      <c r="D103" s="10" t="s">
        <v>24</v>
      </c>
      <c r="E103" s="11" t="s">
        <v>154</v>
      </c>
      <c r="F103" s="11"/>
      <c r="G103" s="12">
        <f t="shared" ref="G103:H103" si="24">G104</f>
        <v>700</v>
      </c>
      <c r="H103" s="12">
        <f t="shared" si="24"/>
        <v>700</v>
      </c>
    </row>
    <row r="104" spans="1:8" ht="25.5" x14ac:dyDescent="0.2">
      <c r="A104" s="13" t="s">
        <v>290</v>
      </c>
      <c r="B104" s="18" t="s">
        <v>285</v>
      </c>
      <c r="C104" s="13" t="s">
        <v>3</v>
      </c>
      <c r="D104" s="13" t="s">
        <v>24</v>
      </c>
      <c r="E104" s="14" t="s">
        <v>154</v>
      </c>
      <c r="F104" s="14" t="s">
        <v>289</v>
      </c>
      <c r="G104" s="15">
        <v>700</v>
      </c>
      <c r="H104" s="15">
        <v>700</v>
      </c>
    </row>
    <row r="105" spans="1:8" ht="25.5" x14ac:dyDescent="0.2">
      <c r="A105" s="10" t="s">
        <v>81</v>
      </c>
      <c r="B105" s="10" t="s">
        <v>285</v>
      </c>
      <c r="C105" s="10" t="s">
        <v>3</v>
      </c>
      <c r="D105" s="10" t="s">
        <v>24</v>
      </c>
      <c r="E105" s="11" t="s">
        <v>82</v>
      </c>
      <c r="F105" s="11"/>
      <c r="G105" s="12">
        <f t="shared" ref="G105:H105" si="25">G106+G108+G110</f>
        <v>155000</v>
      </c>
      <c r="H105" s="12">
        <f t="shared" si="25"/>
        <v>380000</v>
      </c>
    </row>
    <row r="106" spans="1:8" ht="51" x14ac:dyDescent="0.2">
      <c r="A106" s="10" t="s">
        <v>151</v>
      </c>
      <c r="B106" s="10" t="s">
        <v>285</v>
      </c>
      <c r="C106" s="10" t="s">
        <v>3</v>
      </c>
      <c r="D106" s="10" t="s">
        <v>24</v>
      </c>
      <c r="E106" s="11" t="s">
        <v>152</v>
      </c>
      <c r="F106" s="11"/>
      <c r="G106" s="12">
        <f t="shared" ref="G106:H106" si="26">G107</f>
        <v>100000</v>
      </c>
      <c r="H106" s="12">
        <f t="shared" si="26"/>
        <v>300000</v>
      </c>
    </row>
    <row r="107" spans="1:8" ht="25.5" x14ac:dyDescent="0.2">
      <c r="A107" s="13" t="s">
        <v>290</v>
      </c>
      <c r="B107" s="13" t="s">
        <v>285</v>
      </c>
      <c r="C107" s="13" t="s">
        <v>3</v>
      </c>
      <c r="D107" s="13" t="s">
        <v>24</v>
      </c>
      <c r="E107" s="14" t="s">
        <v>152</v>
      </c>
      <c r="F107" s="14" t="s">
        <v>289</v>
      </c>
      <c r="G107" s="15">
        <v>100000</v>
      </c>
      <c r="H107" s="15">
        <v>300000</v>
      </c>
    </row>
    <row r="108" spans="1:8" ht="51" x14ac:dyDescent="0.2">
      <c r="A108" s="10" t="s">
        <v>149</v>
      </c>
      <c r="B108" s="10" t="s">
        <v>285</v>
      </c>
      <c r="C108" s="10" t="s">
        <v>3</v>
      </c>
      <c r="D108" s="10" t="s">
        <v>24</v>
      </c>
      <c r="E108" s="11" t="s">
        <v>150</v>
      </c>
      <c r="F108" s="11"/>
      <c r="G108" s="12">
        <f t="shared" ref="G108:H108" si="27">G109</f>
        <v>30000</v>
      </c>
      <c r="H108" s="12">
        <f t="shared" si="27"/>
        <v>30000</v>
      </c>
    </row>
    <row r="109" spans="1:8" ht="63.75" x14ac:dyDescent="0.2">
      <c r="A109" s="13" t="s">
        <v>288</v>
      </c>
      <c r="B109" s="13" t="s">
        <v>285</v>
      </c>
      <c r="C109" s="13" t="s">
        <v>3</v>
      </c>
      <c r="D109" s="13" t="s">
        <v>24</v>
      </c>
      <c r="E109" s="14" t="s">
        <v>150</v>
      </c>
      <c r="F109" s="14" t="s">
        <v>287</v>
      </c>
      <c r="G109" s="15">
        <v>30000</v>
      </c>
      <c r="H109" s="15">
        <v>30000</v>
      </c>
    </row>
    <row r="110" spans="1:8" ht="38.25" x14ac:dyDescent="0.2">
      <c r="A110" s="10" t="s">
        <v>172</v>
      </c>
      <c r="B110" s="10" t="s">
        <v>285</v>
      </c>
      <c r="C110" s="10" t="s">
        <v>3</v>
      </c>
      <c r="D110" s="10" t="s">
        <v>24</v>
      </c>
      <c r="E110" s="11" t="s">
        <v>173</v>
      </c>
      <c r="F110" s="11"/>
      <c r="G110" s="12">
        <f t="shared" ref="G110:H110" si="28">G111</f>
        <v>25000</v>
      </c>
      <c r="H110" s="12">
        <f t="shared" si="28"/>
        <v>50000</v>
      </c>
    </row>
    <row r="111" spans="1:8" ht="25.5" x14ac:dyDescent="0.2">
      <c r="A111" s="13" t="s">
        <v>290</v>
      </c>
      <c r="B111" s="13" t="s">
        <v>285</v>
      </c>
      <c r="C111" s="13" t="s">
        <v>3</v>
      </c>
      <c r="D111" s="13" t="s">
        <v>24</v>
      </c>
      <c r="E111" s="14" t="s">
        <v>173</v>
      </c>
      <c r="F111" s="14" t="s">
        <v>289</v>
      </c>
      <c r="G111" s="15">
        <v>25000</v>
      </c>
      <c r="H111" s="15">
        <v>50000</v>
      </c>
    </row>
    <row r="112" spans="1:8" ht="38.25" x14ac:dyDescent="0.2">
      <c r="A112" s="10" t="s">
        <v>59</v>
      </c>
      <c r="B112" s="10" t="s">
        <v>285</v>
      </c>
      <c r="C112" s="10" t="s">
        <v>3</v>
      </c>
      <c r="D112" s="10" t="s">
        <v>24</v>
      </c>
      <c r="E112" s="11" t="s">
        <v>60</v>
      </c>
      <c r="F112" s="14"/>
      <c r="G112" s="12">
        <f t="shared" ref="G112:H112" si="29">G113</f>
        <v>50000</v>
      </c>
      <c r="H112" s="12">
        <f t="shared" si="29"/>
        <v>50000</v>
      </c>
    </row>
    <row r="113" spans="1:8" ht="63.75" x14ac:dyDescent="0.2">
      <c r="A113" s="10" t="s">
        <v>100</v>
      </c>
      <c r="B113" s="13" t="s">
        <v>285</v>
      </c>
      <c r="C113" s="13" t="s">
        <v>3</v>
      </c>
      <c r="D113" s="13" t="s">
        <v>24</v>
      </c>
      <c r="E113" s="11" t="s">
        <v>101</v>
      </c>
      <c r="F113" s="11"/>
      <c r="G113" s="12">
        <f>G114</f>
        <v>50000</v>
      </c>
      <c r="H113" s="12">
        <f>H114</f>
        <v>50000</v>
      </c>
    </row>
    <row r="114" spans="1:8" x14ac:dyDescent="0.2">
      <c r="A114" s="13" t="s">
        <v>302</v>
      </c>
      <c r="B114" s="13" t="s">
        <v>285</v>
      </c>
      <c r="C114" s="13" t="s">
        <v>3</v>
      </c>
      <c r="D114" s="13" t="s">
        <v>24</v>
      </c>
      <c r="E114" s="14" t="s">
        <v>101</v>
      </c>
      <c r="F114" s="14" t="s">
        <v>301</v>
      </c>
      <c r="G114" s="15">
        <v>50000</v>
      </c>
      <c r="H114" s="15">
        <v>50000</v>
      </c>
    </row>
    <row r="115" spans="1:8" ht="25.5" x14ac:dyDescent="0.2">
      <c r="A115" s="5" t="s">
        <v>271</v>
      </c>
      <c r="B115" s="5" t="s">
        <v>285</v>
      </c>
      <c r="C115" s="10" t="s">
        <v>68</v>
      </c>
      <c r="D115" s="10"/>
      <c r="E115" s="11"/>
      <c r="F115" s="11"/>
      <c r="G115" s="12">
        <f t="shared" ref="G115:H116" si="30">G116</f>
        <v>6311044</v>
      </c>
      <c r="H115" s="12">
        <f t="shared" si="30"/>
        <v>6407272</v>
      </c>
    </row>
    <row r="116" spans="1:8" ht="38.25" x14ac:dyDescent="0.2">
      <c r="A116" s="10" t="s">
        <v>131</v>
      </c>
      <c r="B116" s="10" t="s">
        <v>285</v>
      </c>
      <c r="C116" s="10" t="s">
        <v>68</v>
      </c>
      <c r="D116" s="10" t="s">
        <v>115</v>
      </c>
      <c r="E116" s="11"/>
      <c r="F116" s="11"/>
      <c r="G116" s="12">
        <f t="shared" si="30"/>
        <v>6311044</v>
      </c>
      <c r="H116" s="12">
        <f t="shared" si="30"/>
        <v>6407272</v>
      </c>
    </row>
    <row r="117" spans="1:8" ht="25.5" x14ac:dyDescent="0.2">
      <c r="A117" s="10" t="s">
        <v>146</v>
      </c>
      <c r="B117" s="10" t="s">
        <v>285</v>
      </c>
      <c r="C117" s="10" t="s">
        <v>68</v>
      </c>
      <c r="D117" s="10" t="s">
        <v>115</v>
      </c>
      <c r="E117" s="11" t="s">
        <v>147</v>
      </c>
      <c r="F117" s="11"/>
      <c r="G117" s="12">
        <f>G118+G124+G129</f>
        <v>6311044</v>
      </c>
      <c r="H117" s="12">
        <f>H118+H124+H129</f>
        <v>6407272</v>
      </c>
    </row>
    <row r="118" spans="1:8" ht="25.5" x14ac:dyDescent="0.2">
      <c r="A118" s="10" t="s">
        <v>144</v>
      </c>
      <c r="B118" s="10" t="s">
        <v>285</v>
      </c>
      <c r="C118" s="10" t="s">
        <v>68</v>
      </c>
      <c r="D118" s="10" t="s">
        <v>115</v>
      </c>
      <c r="E118" s="11" t="s">
        <v>145</v>
      </c>
      <c r="F118" s="11"/>
      <c r="G118" s="12">
        <f>G119+G122</f>
        <v>6259044</v>
      </c>
      <c r="H118" s="12">
        <f>H119+H122</f>
        <v>6350272</v>
      </c>
    </row>
    <row r="119" spans="1:8" ht="38.25" x14ac:dyDescent="0.2">
      <c r="A119" s="10" t="s">
        <v>142</v>
      </c>
      <c r="B119" s="10" t="s">
        <v>285</v>
      </c>
      <c r="C119" s="10" t="s">
        <v>68</v>
      </c>
      <c r="D119" s="10" t="s">
        <v>115</v>
      </c>
      <c r="E119" s="11" t="s">
        <v>143</v>
      </c>
      <c r="F119" s="11"/>
      <c r="G119" s="12">
        <f>SUM(G120:G121)</f>
        <v>5979044</v>
      </c>
      <c r="H119" s="12">
        <f>SUM(H120:H121)</f>
        <v>6150272</v>
      </c>
    </row>
    <row r="120" spans="1:8" ht="63.75" x14ac:dyDescent="0.2">
      <c r="A120" s="13" t="s">
        <v>288</v>
      </c>
      <c r="B120" s="13" t="s">
        <v>285</v>
      </c>
      <c r="C120" s="13" t="s">
        <v>68</v>
      </c>
      <c r="D120" s="13" t="s">
        <v>115</v>
      </c>
      <c r="E120" s="14" t="s">
        <v>143</v>
      </c>
      <c r="F120" s="14" t="s">
        <v>287</v>
      </c>
      <c r="G120" s="15">
        <v>5959044</v>
      </c>
      <c r="H120" s="15">
        <v>6120272</v>
      </c>
    </row>
    <row r="121" spans="1:8" ht="25.5" x14ac:dyDescent="0.2">
      <c r="A121" s="13" t="s">
        <v>290</v>
      </c>
      <c r="B121" s="13" t="s">
        <v>285</v>
      </c>
      <c r="C121" s="13" t="s">
        <v>68</v>
      </c>
      <c r="D121" s="13" t="s">
        <v>115</v>
      </c>
      <c r="E121" s="14" t="s">
        <v>143</v>
      </c>
      <c r="F121" s="14" t="s">
        <v>289</v>
      </c>
      <c r="G121" s="15">
        <v>20000</v>
      </c>
      <c r="H121" s="15">
        <v>30000</v>
      </c>
    </row>
    <row r="122" spans="1:8" ht="38.25" x14ac:dyDescent="0.2">
      <c r="A122" s="10" t="s">
        <v>140</v>
      </c>
      <c r="B122" s="10" t="s">
        <v>285</v>
      </c>
      <c r="C122" s="10" t="s">
        <v>68</v>
      </c>
      <c r="D122" s="10" t="s">
        <v>115</v>
      </c>
      <c r="E122" s="11" t="s">
        <v>141</v>
      </c>
      <c r="F122" s="11"/>
      <c r="G122" s="12">
        <f t="shared" ref="G122:H122" si="31">G123</f>
        <v>280000</v>
      </c>
      <c r="H122" s="12">
        <f t="shared" si="31"/>
        <v>200000</v>
      </c>
    </row>
    <row r="123" spans="1:8" ht="25.5" x14ac:dyDescent="0.2">
      <c r="A123" s="13" t="s">
        <v>290</v>
      </c>
      <c r="B123" s="13" t="s">
        <v>285</v>
      </c>
      <c r="C123" s="13" t="s">
        <v>68</v>
      </c>
      <c r="D123" s="13" t="s">
        <v>115</v>
      </c>
      <c r="E123" s="14" t="s">
        <v>141</v>
      </c>
      <c r="F123" s="14" t="s">
        <v>289</v>
      </c>
      <c r="G123" s="15">
        <v>280000</v>
      </c>
      <c r="H123" s="15">
        <v>200000</v>
      </c>
    </row>
    <row r="124" spans="1:8" ht="25.5" x14ac:dyDescent="0.2">
      <c r="A124" s="10" t="s">
        <v>138</v>
      </c>
      <c r="B124" s="10" t="s">
        <v>285</v>
      </c>
      <c r="C124" s="10" t="s">
        <v>68</v>
      </c>
      <c r="D124" s="10" t="s">
        <v>115</v>
      </c>
      <c r="E124" s="11" t="s">
        <v>139</v>
      </c>
      <c r="F124" s="11"/>
      <c r="G124" s="12">
        <f t="shared" ref="G124:H124" si="32">G125+G127</f>
        <v>47000</v>
      </c>
      <c r="H124" s="12">
        <f t="shared" si="32"/>
        <v>52000</v>
      </c>
    </row>
    <row r="125" spans="1:8" ht="38.25" x14ac:dyDescent="0.2">
      <c r="A125" s="10" t="s">
        <v>136</v>
      </c>
      <c r="B125" s="10" t="s">
        <v>285</v>
      </c>
      <c r="C125" s="10" t="s">
        <v>68</v>
      </c>
      <c r="D125" s="10" t="s">
        <v>115</v>
      </c>
      <c r="E125" s="11" t="s">
        <v>137</v>
      </c>
      <c r="F125" s="11"/>
      <c r="G125" s="12">
        <f t="shared" ref="G125:H125" si="33">G126</f>
        <v>27000</v>
      </c>
      <c r="H125" s="12">
        <f t="shared" si="33"/>
        <v>27000</v>
      </c>
    </row>
    <row r="126" spans="1:8" ht="63.75" x14ac:dyDescent="0.2">
      <c r="A126" s="13" t="s">
        <v>288</v>
      </c>
      <c r="B126" s="13" t="s">
        <v>285</v>
      </c>
      <c r="C126" s="13" t="s">
        <v>68</v>
      </c>
      <c r="D126" s="13" t="s">
        <v>115</v>
      </c>
      <c r="E126" s="14" t="s">
        <v>137</v>
      </c>
      <c r="F126" s="14" t="s">
        <v>287</v>
      </c>
      <c r="G126" s="15">
        <v>27000</v>
      </c>
      <c r="H126" s="15">
        <v>27000</v>
      </c>
    </row>
    <row r="127" spans="1:8" ht="51" x14ac:dyDescent="0.2">
      <c r="A127" s="10" t="s">
        <v>134</v>
      </c>
      <c r="B127" s="10" t="s">
        <v>285</v>
      </c>
      <c r="C127" s="10" t="s">
        <v>68</v>
      </c>
      <c r="D127" s="10" t="s">
        <v>115</v>
      </c>
      <c r="E127" s="11" t="s">
        <v>135</v>
      </c>
      <c r="F127" s="11"/>
      <c r="G127" s="12">
        <f t="shared" ref="G127:H127" si="34">G128</f>
        <v>20000</v>
      </c>
      <c r="H127" s="12">
        <f t="shared" si="34"/>
        <v>25000</v>
      </c>
    </row>
    <row r="128" spans="1:8" ht="25.5" x14ac:dyDescent="0.2">
      <c r="A128" s="13" t="s">
        <v>290</v>
      </c>
      <c r="B128" s="13" t="s">
        <v>285</v>
      </c>
      <c r="C128" s="13" t="s">
        <v>68</v>
      </c>
      <c r="D128" s="13" t="s">
        <v>115</v>
      </c>
      <c r="E128" s="14" t="s">
        <v>135</v>
      </c>
      <c r="F128" s="14" t="s">
        <v>289</v>
      </c>
      <c r="G128" s="15">
        <v>20000</v>
      </c>
      <c r="H128" s="15">
        <v>25000</v>
      </c>
    </row>
    <row r="129" spans="1:8" ht="38.25" x14ac:dyDescent="0.2">
      <c r="A129" s="10" t="s">
        <v>132</v>
      </c>
      <c r="B129" s="10" t="s">
        <v>285</v>
      </c>
      <c r="C129" s="10" t="s">
        <v>68</v>
      </c>
      <c r="D129" s="10" t="s">
        <v>115</v>
      </c>
      <c r="E129" s="11" t="s">
        <v>133</v>
      </c>
      <c r="F129" s="11"/>
      <c r="G129" s="12">
        <f t="shared" ref="G129:H130" si="35">G130</f>
        <v>5000</v>
      </c>
      <c r="H129" s="12">
        <f t="shared" si="35"/>
        <v>5000</v>
      </c>
    </row>
    <row r="130" spans="1:8" ht="38.25" x14ac:dyDescent="0.2">
      <c r="A130" s="10" t="s">
        <v>129</v>
      </c>
      <c r="B130" s="10" t="s">
        <v>285</v>
      </c>
      <c r="C130" s="10" t="s">
        <v>68</v>
      </c>
      <c r="D130" s="10" t="s">
        <v>115</v>
      </c>
      <c r="E130" s="11" t="s">
        <v>130</v>
      </c>
      <c r="F130" s="11"/>
      <c r="G130" s="12">
        <f t="shared" si="35"/>
        <v>5000</v>
      </c>
      <c r="H130" s="12">
        <f t="shared" si="35"/>
        <v>5000</v>
      </c>
    </row>
    <row r="131" spans="1:8" ht="25.5" x14ac:dyDescent="0.2">
      <c r="A131" s="13" t="s">
        <v>290</v>
      </c>
      <c r="B131" s="13" t="s">
        <v>285</v>
      </c>
      <c r="C131" s="13" t="s">
        <v>68</v>
      </c>
      <c r="D131" s="13" t="s">
        <v>115</v>
      </c>
      <c r="E131" s="14" t="s">
        <v>130</v>
      </c>
      <c r="F131" s="14" t="s">
        <v>289</v>
      </c>
      <c r="G131" s="15">
        <v>5000</v>
      </c>
      <c r="H131" s="15">
        <v>5000</v>
      </c>
    </row>
    <row r="132" spans="1:8" x14ac:dyDescent="0.2">
      <c r="A132" s="10" t="s">
        <v>272</v>
      </c>
      <c r="B132" s="10" t="s">
        <v>285</v>
      </c>
      <c r="C132" s="10" t="s">
        <v>20</v>
      </c>
      <c r="D132" s="10"/>
      <c r="E132" s="11"/>
      <c r="F132" s="11"/>
      <c r="G132" s="12">
        <f t="shared" ref="G132" si="36">G133+G140+G146+G151+G156</f>
        <v>97141756</v>
      </c>
      <c r="H132" s="12">
        <f>H133+H140+H146+H151+H156</f>
        <v>97341672</v>
      </c>
    </row>
    <row r="133" spans="1:8" x14ac:dyDescent="0.2">
      <c r="A133" s="10" t="s">
        <v>128</v>
      </c>
      <c r="B133" s="10" t="s">
        <v>285</v>
      </c>
      <c r="C133" s="10" t="s">
        <v>20</v>
      </c>
      <c r="D133" s="10" t="s">
        <v>3</v>
      </c>
      <c r="E133" s="11"/>
      <c r="F133" s="11"/>
      <c r="G133" s="12">
        <f t="shared" ref="G133:H136" si="37">G134</f>
        <v>177300</v>
      </c>
      <c r="H133" s="12">
        <f t="shared" si="37"/>
        <v>177300</v>
      </c>
    </row>
    <row r="134" spans="1:8" ht="38.25" x14ac:dyDescent="0.2">
      <c r="A134" s="10" t="s">
        <v>38</v>
      </c>
      <c r="B134" s="10" t="s">
        <v>285</v>
      </c>
      <c r="C134" s="10" t="s">
        <v>20</v>
      </c>
      <c r="D134" s="10" t="s">
        <v>3</v>
      </c>
      <c r="E134" s="11" t="s">
        <v>39</v>
      </c>
      <c r="F134" s="11"/>
      <c r="G134" s="12">
        <f t="shared" si="37"/>
        <v>177300</v>
      </c>
      <c r="H134" s="12">
        <f t="shared" si="37"/>
        <v>177300</v>
      </c>
    </row>
    <row r="135" spans="1:8" ht="51" x14ac:dyDescent="0.2">
      <c r="A135" s="10" t="s">
        <v>36</v>
      </c>
      <c r="B135" s="10" t="s">
        <v>285</v>
      </c>
      <c r="C135" s="10" t="s">
        <v>20</v>
      </c>
      <c r="D135" s="10" t="s">
        <v>3</v>
      </c>
      <c r="E135" s="11" t="s">
        <v>37</v>
      </c>
      <c r="F135" s="11"/>
      <c r="G135" s="12">
        <f t="shared" si="37"/>
        <v>177300</v>
      </c>
      <c r="H135" s="12">
        <f t="shared" si="37"/>
        <v>177300</v>
      </c>
    </row>
    <row r="136" spans="1:8" ht="25.5" x14ac:dyDescent="0.2">
      <c r="A136" s="10" t="s">
        <v>65</v>
      </c>
      <c r="B136" s="10" t="s">
        <v>285</v>
      </c>
      <c r="C136" s="10" t="s">
        <v>20</v>
      </c>
      <c r="D136" s="10" t="s">
        <v>3</v>
      </c>
      <c r="E136" s="11" t="s">
        <v>66</v>
      </c>
      <c r="F136" s="11"/>
      <c r="G136" s="12">
        <f t="shared" si="37"/>
        <v>177300</v>
      </c>
      <c r="H136" s="12">
        <f t="shared" si="37"/>
        <v>177300</v>
      </c>
    </row>
    <row r="137" spans="1:8" ht="51" x14ac:dyDescent="0.2">
      <c r="A137" s="10" t="s">
        <v>126</v>
      </c>
      <c r="B137" s="10" t="s">
        <v>285</v>
      </c>
      <c r="C137" s="10" t="s">
        <v>20</v>
      </c>
      <c r="D137" s="10" t="s">
        <v>3</v>
      </c>
      <c r="E137" s="11" t="s">
        <v>127</v>
      </c>
      <c r="F137" s="11"/>
      <c r="G137" s="12">
        <f t="shared" ref="G137:H137" si="38">SUM(G138:G139)</f>
        <v>177300</v>
      </c>
      <c r="H137" s="12">
        <f t="shared" si="38"/>
        <v>177300</v>
      </c>
    </row>
    <row r="138" spans="1:8" ht="63.75" x14ac:dyDescent="0.2">
      <c r="A138" s="13" t="s">
        <v>288</v>
      </c>
      <c r="B138" s="13" t="s">
        <v>285</v>
      </c>
      <c r="C138" s="13" t="s">
        <v>20</v>
      </c>
      <c r="D138" s="13" t="s">
        <v>3</v>
      </c>
      <c r="E138" s="14" t="s">
        <v>127</v>
      </c>
      <c r="F138" s="14" t="s">
        <v>287</v>
      </c>
      <c r="G138" s="15">
        <v>150700</v>
      </c>
      <c r="H138" s="15">
        <v>150700</v>
      </c>
    </row>
    <row r="139" spans="1:8" ht="25.5" x14ac:dyDescent="0.2">
      <c r="A139" s="13" t="s">
        <v>290</v>
      </c>
      <c r="B139" s="13" t="s">
        <v>285</v>
      </c>
      <c r="C139" s="13" t="s">
        <v>20</v>
      </c>
      <c r="D139" s="13" t="s">
        <v>3</v>
      </c>
      <c r="E139" s="14" t="s">
        <v>127</v>
      </c>
      <c r="F139" s="14" t="s">
        <v>289</v>
      </c>
      <c r="G139" s="15">
        <v>26600</v>
      </c>
      <c r="H139" s="15">
        <v>26600</v>
      </c>
    </row>
    <row r="140" spans="1:8" x14ac:dyDescent="0.2">
      <c r="A140" s="10" t="s">
        <v>123</v>
      </c>
      <c r="B140" s="10" t="s">
        <v>285</v>
      </c>
      <c r="C140" s="10" t="s">
        <v>20</v>
      </c>
      <c r="D140" s="10" t="s">
        <v>80</v>
      </c>
      <c r="E140" s="11"/>
      <c r="F140" s="11"/>
      <c r="G140" s="12">
        <f t="shared" ref="G140:H144" si="39">G141</f>
        <v>253800</v>
      </c>
      <c r="H140" s="12">
        <f t="shared" si="39"/>
        <v>253800</v>
      </c>
    </row>
    <row r="141" spans="1:8" ht="38.25" x14ac:dyDescent="0.2">
      <c r="A141" s="10" t="s">
        <v>59</v>
      </c>
      <c r="B141" s="10" t="s">
        <v>285</v>
      </c>
      <c r="C141" s="10" t="s">
        <v>20</v>
      </c>
      <c r="D141" s="10" t="s">
        <v>80</v>
      </c>
      <c r="E141" s="11" t="s">
        <v>60</v>
      </c>
      <c r="F141" s="11"/>
      <c r="G141" s="12">
        <f t="shared" si="39"/>
        <v>253800</v>
      </c>
      <c r="H141" s="12">
        <f t="shared" si="39"/>
        <v>253800</v>
      </c>
    </row>
    <row r="142" spans="1:8" ht="25.5" x14ac:dyDescent="0.2">
      <c r="A142" s="10" t="s">
        <v>51</v>
      </c>
      <c r="B142" s="10" t="s">
        <v>285</v>
      </c>
      <c r="C142" s="10" t="s">
        <v>20</v>
      </c>
      <c r="D142" s="10" t="s">
        <v>80</v>
      </c>
      <c r="E142" s="11" t="s">
        <v>52</v>
      </c>
      <c r="F142" s="11"/>
      <c r="G142" s="12">
        <f t="shared" si="39"/>
        <v>253800</v>
      </c>
      <c r="H142" s="12">
        <f t="shared" si="39"/>
        <v>253800</v>
      </c>
    </row>
    <row r="143" spans="1:8" ht="38.25" x14ac:dyDescent="0.2">
      <c r="A143" s="10" t="s">
        <v>124</v>
      </c>
      <c r="B143" s="10" t="s">
        <v>285</v>
      </c>
      <c r="C143" s="10" t="s">
        <v>20</v>
      </c>
      <c r="D143" s="10" t="s">
        <v>80</v>
      </c>
      <c r="E143" s="11" t="s">
        <v>125</v>
      </c>
      <c r="F143" s="11"/>
      <c r="G143" s="12">
        <f t="shared" si="39"/>
        <v>253800</v>
      </c>
      <c r="H143" s="12">
        <f t="shared" si="39"/>
        <v>253800</v>
      </c>
    </row>
    <row r="144" spans="1:8" ht="51" x14ac:dyDescent="0.2">
      <c r="A144" s="10" t="s">
        <v>121</v>
      </c>
      <c r="B144" s="10" t="s">
        <v>285</v>
      </c>
      <c r="C144" s="10" t="s">
        <v>20</v>
      </c>
      <c r="D144" s="10" t="s">
        <v>80</v>
      </c>
      <c r="E144" s="11" t="s">
        <v>122</v>
      </c>
      <c r="F144" s="11"/>
      <c r="G144" s="12">
        <f t="shared" si="39"/>
        <v>253800</v>
      </c>
      <c r="H144" s="12">
        <f t="shared" si="39"/>
        <v>253800</v>
      </c>
    </row>
    <row r="145" spans="1:8" ht="25.5" x14ac:dyDescent="0.2">
      <c r="A145" s="13" t="s">
        <v>290</v>
      </c>
      <c r="B145" s="13" t="s">
        <v>285</v>
      </c>
      <c r="C145" s="13" t="s">
        <v>20</v>
      </c>
      <c r="D145" s="13" t="s">
        <v>80</v>
      </c>
      <c r="E145" s="14" t="s">
        <v>122</v>
      </c>
      <c r="F145" s="14" t="s">
        <v>289</v>
      </c>
      <c r="G145" s="15">
        <v>253800</v>
      </c>
      <c r="H145" s="15">
        <v>253800</v>
      </c>
    </row>
    <row r="146" spans="1:8" x14ac:dyDescent="0.2">
      <c r="A146" s="10" t="s">
        <v>120</v>
      </c>
      <c r="B146" s="10" t="s">
        <v>285</v>
      </c>
      <c r="C146" s="10" t="s">
        <v>20</v>
      </c>
      <c r="D146" s="10" t="s">
        <v>75</v>
      </c>
      <c r="E146" s="11"/>
      <c r="F146" s="11"/>
      <c r="G146" s="12">
        <f t="shared" ref="G146:H149" si="40">G147</f>
        <v>2700000</v>
      </c>
      <c r="H146" s="12">
        <f t="shared" si="40"/>
        <v>2700000</v>
      </c>
    </row>
    <row r="147" spans="1:8" ht="38.25" x14ac:dyDescent="0.2">
      <c r="A147" s="10" t="s">
        <v>38</v>
      </c>
      <c r="B147" s="10" t="s">
        <v>285</v>
      </c>
      <c r="C147" s="10" t="s">
        <v>20</v>
      </c>
      <c r="D147" s="10" t="s">
        <v>75</v>
      </c>
      <c r="E147" s="11" t="s">
        <v>39</v>
      </c>
      <c r="F147" s="11"/>
      <c r="G147" s="12">
        <f t="shared" si="40"/>
        <v>2700000</v>
      </c>
      <c r="H147" s="12">
        <f t="shared" si="40"/>
        <v>2700000</v>
      </c>
    </row>
    <row r="148" spans="1:8" x14ac:dyDescent="0.2">
      <c r="A148" s="10" t="s">
        <v>116</v>
      </c>
      <c r="B148" s="10" t="s">
        <v>285</v>
      </c>
      <c r="C148" s="10" t="s">
        <v>20</v>
      </c>
      <c r="D148" s="10" t="s">
        <v>75</v>
      </c>
      <c r="E148" s="11" t="s">
        <v>117</v>
      </c>
      <c r="F148" s="11"/>
      <c r="G148" s="12">
        <f t="shared" si="40"/>
        <v>2700000</v>
      </c>
      <c r="H148" s="12">
        <f t="shared" si="40"/>
        <v>2700000</v>
      </c>
    </row>
    <row r="149" spans="1:8" ht="51" x14ac:dyDescent="0.2">
      <c r="A149" s="10" t="s">
        <v>118</v>
      </c>
      <c r="B149" s="10" t="s">
        <v>285</v>
      </c>
      <c r="C149" s="10" t="s">
        <v>20</v>
      </c>
      <c r="D149" s="10" t="s">
        <v>75</v>
      </c>
      <c r="E149" s="11" t="s">
        <v>119</v>
      </c>
      <c r="F149" s="11"/>
      <c r="G149" s="12">
        <f t="shared" si="40"/>
        <v>2700000</v>
      </c>
      <c r="H149" s="12">
        <f t="shared" si="40"/>
        <v>2700000</v>
      </c>
    </row>
    <row r="150" spans="1:8" x14ac:dyDescent="0.2">
      <c r="A150" s="13" t="s">
        <v>302</v>
      </c>
      <c r="B150" s="13" t="s">
        <v>285</v>
      </c>
      <c r="C150" s="13" t="s">
        <v>20</v>
      </c>
      <c r="D150" s="13" t="s">
        <v>75</v>
      </c>
      <c r="E150" s="14" t="s">
        <v>119</v>
      </c>
      <c r="F150" s="14" t="s">
        <v>301</v>
      </c>
      <c r="G150" s="15">
        <v>2700000</v>
      </c>
      <c r="H150" s="15">
        <v>2700000</v>
      </c>
    </row>
    <row r="151" spans="1:8" x14ac:dyDescent="0.2">
      <c r="A151" s="10" t="s">
        <v>114</v>
      </c>
      <c r="B151" s="10" t="s">
        <v>285</v>
      </c>
      <c r="C151" s="10" t="s">
        <v>20</v>
      </c>
      <c r="D151" s="10" t="s">
        <v>115</v>
      </c>
      <c r="E151" s="11"/>
      <c r="F151" s="11"/>
      <c r="G151" s="12">
        <f t="shared" ref="G151:H154" si="41">G152</f>
        <v>22068600</v>
      </c>
      <c r="H151" s="12">
        <f t="shared" si="41"/>
        <v>23491500</v>
      </c>
    </row>
    <row r="152" spans="1:8" ht="38.25" x14ac:dyDescent="0.2">
      <c r="A152" s="10" t="s">
        <v>38</v>
      </c>
      <c r="B152" s="10" t="s">
        <v>285</v>
      </c>
      <c r="C152" s="10" t="s">
        <v>20</v>
      </c>
      <c r="D152" s="10" t="s">
        <v>115</v>
      </c>
      <c r="E152" s="11" t="s">
        <v>39</v>
      </c>
      <c r="F152" s="11"/>
      <c r="G152" s="12">
        <f t="shared" si="41"/>
        <v>22068600</v>
      </c>
      <c r="H152" s="12">
        <f t="shared" si="41"/>
        <v>23491500</v>
      </c>
    </row>
    <row r="153" spans="1:8" x14ac:dyDescent="0.2">
      <c r="A153" s="10" t="s">
        <v>116</v>
      </c>
      <c r="B153" s="10" t="s">
        <v>285</v>
      </c>
      <c r="C153" s="10" t="s">
        <v>20</v>
      </c>
      <c r="D153" s="10" t="s">
        <v>115</v>
      </c>
      <c r="E153" s="11" t="s">
        <v>117</v>
      </c>
      <c r="F153" s="11"/>
      <c r="G153" s="12">
        <f t="shared" si="41"/>
        <v>22068600</v>
      </c>
      <c r="H153" s="12">
        <f t="shared" si="41"/>
        <v>23491500</v>
      </c>
    </row>
    <row r="154" spans="1:8" ht="25.5" x14ac:dyDescent="0.2">
      <c r="A154" s="10" t="s">
        <v>112</v>
      </c>
      <c r="B154" s="10" t="s">
        <v>285</v>
      </c>
      <c r="C154" s="10" t="s">
        <v>20</v>
      </c>
      <c r="D154" s="10" t="s">
        <v>115</v>
      </c>
      <c r="E154" s="11" t="s">
        <v>113</v>
      </c>
      <c r="F154" s="11"/>
      <c r="G154" s="12">
        <f t="shared" si="41"/>
        <v>22068600</v>
      </c>
      <c r="H154" s="12">
        <f t="shared" si="41"/>
        <v>23491500</v>
      </c>
    </row>
    <row r="155" spans="1:8" ht="25.5" x14ac:dyDescent="0.2">
      <c r="A155" s="13" t="s">
        <v>290</v>
      </c>
      <c r="B155" s="13" t="s">
        <v>285</v>
      </c>
      <c r="C155" s="13" t="s">
        <v>20</v>
      </c>
      <c r="D155" s="13" t="s">
        <v>115</v>
      </c>
      <c r="E155" s="14" t="s">
        <v>113</v>
      </c>
      <c r="F155" s="14" t="s">
        <v>289</v>
      </c>
      <c r="G155" s="15">
        <v>22068600</v>
      </c>
      <c r="H155" s="15">
        <v>23491500</v>
      </c>
    </row>
    <row r="156" spans="1:8" ht="25.5" x14ac:dyDescent="0.2">
      <c r="A156" s="10" t="s">
        <v>85</v>
      </c>
      <c r="B156" s="10" t="s">
        <v>285</v>
      </c>
      <c r="C156" s="10" t="s">
        <v>20</v>
      </c>
      <c r="D156" s="10" t="s">
        <v>35</v>
      </c>
      <c r="E156" s="11"/>
      <c r="F156" s="11"/>
      <c r="G156" s="12">
        <f>G157+G170+G177</f>
        <v>71942056</v>
      </c>
      <c r="H156" s="12">
        <f>H157+H170+H177</f>
        <v>70719072</v>
      </c>
    </row>
    <row r="157" spans="1:8" ht="38.25" x14ac:dyDescent="0.2">
      <c r="A157" s="10" t="s">
        <v>38</v>
      </c>
      <c r="B157" s="10" t="s">
        <v>285</v>
      </c>
      <c r="C157" s="10" t="s">
        <v>20</v>
      </c>
      <c r="D157" s="10" t="s">
        <v>35</v>
      </c>
      <c r="E157" s="11" t="s">
        <v>39</v>
      </c>
      <c r="F157" s="11"/>
      <c r="G157" s="12">
        <f>G158+G165</f>
        <v>71807056</v>
      </c>
      <c r="H157" s="12">
        <f>H158+H165</f>
        <v>70309072</v>
      </c>
    </row>
    <row r="158" spans="1:8" ht="51" x14ac:dyDescent="0.2">
      <c r="A158" s="10" t="s">
        <v>36</v>
      </c>
      <c r="B158" s="10" t="s">
        <v>285</v>
      </c>
      <c r="C158" s="10" t="s">
        <v>20</v>
      </c>
      <c r="D158" s="10" t="s">
        <v>35</v>
      </c>
      <c r="E158" s="11" t="s">
        <v>37</v>
      </c>
      <c r="F158" s="11"/>
      <c r="G158" s="12">
        <f t="shared" ref="G158:H158" si="42">G159+G161</f>
        <v>53093756</v>
      </c>
      <c r="H158" s="12">
        <f t="shared" si="42"/>
        <v>51768772</v>
      </c>
    </row>
    <row r="159" spans="1:8" ht="38.25" x14ac:dyDescent="0.2">
      <c r="A159" s="10" t="s">
        <v>110</v>
      </c>
      <c r="B159" s="10" t="s">
        <v>285</v>
      </c>
      <c r="C159" s="10" t="s">
        <v>20</v>
      </c>
      <c r="D159" s="10" t="s">
        <v>35</v>
      </c>
      <c r="E159" s="11" t="s">
        <v>111</v>
      </c>
      <c r="F159" s="11"/>
      <c r="G159" s="12">
        <f t="shared" ref="G159:H159" si="43">SUM(G160)</f>
        <v>120000</v>
      </c>
      <c r="H159" s="12">
        <f t="shared" si="43"/>
        <v>120000</v>
      </c>
    </row>
    <row r="160" spans="1:8" ht="63.75" x14ac:dyDescent="0.2">
      <c r="A160" s="13" t="s">
        <v>288</v>
      </c>
      <c r="B160" s="13" t="s">
        <v>285</v>
      </c>
      <c r="C160" s="13" t="s">
        <v>20</v>
      </c>
      <c r="D160" s="13" t="s">
        <v>35</v>
      </c>
      <c r="E160" s="14" t="s">
        <v>111</v>
      </c>
      <c r="F160" s="14" t="s">
        <v>287</v>
      </c>
      <c r="G160" s="15">
        <v>120000</v>
      </c>
      <c r="H160" s="15">
        <v>120000</v>
      </c>
    </row>
    <row r="161" spans="1:8" ht="25.5" x14ac:dyDescent="0.2">
      <c r="A161" s="10" t="s">
        <v>65</v>
      </c>
      <c r="B161" s="10" t="s">
        <v>285</v>
      </c>
      <c r="C161" s="10" t="s">
        <v>20</v>
      </c>
      <c r="D161" s="10" t="s">
        <v>35</v>
      </c>
      <c r="E161" s="11" t="s">
        <v>66</v>
      </c>
      <c r="F161" s="11"/>
      <c r="G161" s="12">
        <f>G162</f>
        <v>52973756</v>
      </c>
      <c r="H161" s="12">
        <f>H162</f>
        <v>51648772</v>
      </c>
    </row>
    <row r="162" spans="1:8" ht="25.5" x14ac:dyDescent="0.2">
      <c r="A162" s="10" t="s">
        <v>65</v>
      </c>
      <c r="B162" s="10" t="s">
        <v>285</v>
      </c>
      <c r="C162" s="10" t="s">
        <v>20</v>
      </c>
      <c r="D162" s="10" t="s">
        <v>35</v>
      </c>
      <c r="E162" s="11" t="s">
        <v>66</v>
      </c>
      <c r="F162" s="11"/>
      <c r="G162" s="12">
        <f>SUM(G163:G164)</f>
        <v>52973756</v>
      </c>
      <c r="H162" s="12">
        <f>SUM(H163:H164)</f>
        <v>51648772</v>
      </c>
    </row>
    <row r="163" spans="1:8" ht="63.75" x14ac:dyDescent="0.2">
      <c r="A163" s="13" t="s">
        <v>288</v>
      </c>
      <c r="B163" s="13" t="s">
        <v>285</v>
      </c>
      <c r="C163" s="13" t="s">
        <v>20</v>
      </c>
      <c r="D163" s="13" t="s">
        <v>35</v>
      </c>
      <c r="E163" s="14" t="s">
        <v>66</v>
      </c>
      <c r="F163" s="14" t="s">
        <v>287</v>
      </c>
      <c r="G163" s="15">
        <v>50232006</v>
      </c>
      <c r="H163" s="15">
        <v>50832022</v>
      </c>
    </row>
    <row r="164" spans="1:8" ht="25.5" x14ac:dyDescent="0.2">
      <c r="A164" s="13" t="s">
        <v>290</v>
      </c>
      <c r="B164" s="13" t="s">
        <v>285</v>
      </c>
      <c r="C164" s="13" t="s">
        <v>20</v>
      </c>
      <c r="D164" s="13" t="s">
        <v>35</v>
      </c>
      <c r="E164" s="14" t="s">
        <v>66</v>
      </c>
      <c r="F164" s="14" t="s">
        <v>289</v>
      </c>
      <c r="G164" s="15">
        <v>2741750</v>
      </c>
      <c r="H164" s="15">
        <f>811750+5000</f>
        <v>816750</v>
      </c>
    </row>
    <row r="165" spans="1:8" ht="25.5" x14ac:dyDescent="0.2">
      <c r="A165" s="10" t="s">
        <v>108</v>
      </c>
      <c r="B165" s="10" t="s">
        <v>285</v>
      </c>
      <c r="C165" s="10" t="s">
        <v>20</v>
      </c>
      <c r="D165" s="10" t="s">
        <v>35</v>
      </c>
      <c r="E165" s="11" t="s">
        <v>109</v>
      </c>
      <c r="F165" s="11"/>
      <c r="G165" s="12">
        <f t="shared" ref="G165:H165" si="44">G166+G168</f>
        <v>18713300</v>
      </c>
      <c r="H165" s="12">
        <f t="shared" si="44"/>
        <v>18540300</v>
      </c>
    </row>
    <row r="166" spans="1:8" ht="51" x14ac:dyDescent="0.2">
      <c r="A166" s="10" t="s">
        <v>106</v>
      </c>
      <c r="B166" s="10" t="s">
        <v>285</v>
      </c>
      <c r="C166" s="10" t="s">
        <v>20</v>
      </c>
      <c r="D166" s="10" t="s">
        <v>35</v>
      </c>
      <c r="E166" s="11" t="s">
        <v>107</v>
      </c>
      <c r="F166" s="11"/>
      <c r="G166" s="12">
        <f t="shared" ref="G166:H166" si="45">G167</f>
        <v>950000</v>
      </c>
      <c r="H166" s="12">
        <f t="shared" si="45"/>
        <v>950000</v>
      </c>
    </row>
    <row r="167" spans="1:8" x14ac:dyDescent="0.2">
      <c r="A167" s="13" t="s">
        <v>302</v>
      </c>
      <c r="B167" s="13" t="s">
        <v>285</v>
      </c>
      <c r="C167" s="13" t="s">
        <v>20</v>
      </c>
      <c r="D167" s="13" t="s">
        <v>35</v>
      </c>
      <c r="E167" s="14" t="s">
        <v>107</v>
      </c>
      <c r="F167" s="14" t="s">
        <v>301</v>
      </c>
      <c r="G167" s="15">
        <v>950000</v>
      </c>
      <c r="H167" s="15">
        <v>950000</v>
      </c>
    </row>
    <row r="168" spans="1:8" ht="63.75" x14ac:dyDescent="0.2">
      <c r="A168" s="10" t="s">
        <v>104</v>
      </c>
      <c r="B168" s="10" t="s">
        <v>285</v>
      </c>
      <c r="C168" s="10" t="s">
        <v>20</v>
      </c>
      <c r="D168" s="10" t="s">
        <v>35</v>
      </c>
      <c r="E168" s="11" t="s">
        <v>105</v>
      </c>
      <c r="F168" s="11"/>
      <c r="G168" s="12">
        <f t="shared" ref="G168:H168" si="46">G169</f>
        <v>17763300</v>
      </c>
      <c r="H168" s="12">
        <f t="shared" si="46"/>
        <v>17590300</v>
      </c>
    </row>
    <row r="169" spans="1:8" x14ac:dyDescent="0.2">
      <c r="A169" s="13" t="s">
        <v>302</v>
      </c>
      <c r="B169" s="13" t="s">
        <v>285</v>
      </c>
      <c r="C169" s="13" t="s">
        <v>20</v>
      </c>
      <c r="D169" s="13" t="s">
        <v>35</v>
      </c>
      <c r="E169" s="14" t="s">
        <v>105</v>
      </c>
      <c r="F169" s="14" t="s">
        <v>301</v>
      </c>
      <c r="G169" s="15">
        <f>3730300+14033000</f>
        <v>17763300</v>
      </c>
      <c r="H169" s="15">
        <f>3694000+13896300</f>
        <v>17590300</v>
      </c>
    </row>
    <row r="170" spans="1:8" ht="38.25" x14ac:dyDescent="0.2">
      <c r="A170" s="10" t="s">
        <v>59</v>
      </c>
      <c r="B170" s="10" t="s">
        <v>285</v>
      </c>
      <c r="C170" s="10" t="s">
        <v>20</v>
      </c>
      <c r="D170" s="10" t="s">
        <v>35</v>
      </c>
      <c r="E170" s="11" t="s">
        <v>60</v>
      </c>
      <c r="F170" s="11"/>
      <c r="G170" s="12">
        <f>G171+G174</f>
        <v>5000</v>
      </c>
      <c r="H170" s="12">
        <f>H171+H174</f>
        <v>10000</v>
      </c>
    </row>
    <row r="171" spans="1:8" ht="25.5" x14ac:dyDescent="0.2">
      <c r="A171" s="10" t="s">
        <v>102</v>
      </c>
      <c r="B171" s="10" t="s">
        <v>285</v>
      </c>
      <c r="C171" s="10" t="s">
        <v>20</v>
      </c>
      <c r="D171" s="10" t="s">
        <v>35</v>
      </c>
      <c r="E171" s="11" t="s">
        <v>103</v>
      </c>
      <c r="F171" s="11"/>
      <c r="G171" s="12">
        <f>G172</f>
        <v>0</v>
      </c>
      <c r="H171" s="12">
        <f>H172</f>
        <v>5000</v>
      </c>
    </row>
    <row r="172" spans="1:8" ht="63.75" x14ac:dyDescent="0.2">
      <c r="A172" s="10" t="s">
        <v>100</v>
      </c>
      <c r="B172" s="10" t="s">
        <v>285</v>
      </c>
      <c r="C172" s="10" t="s">
        <v>20</v>
      </c>
      <c r="D172" s="10" t="s">
        <v>35</v>
      </c>
      <c r="E172" s="11" t="s">
        <v>101</v>
      </c>
      <c r="F172" s="11"/>
      <c r="G172" s="12">
        <f>SUM(G173:G173)</f>
        <v>0</v>
      </c>
      <c r="H172" s="12">
        <f>SUM(H173:H173)</f>
        <v>5000</v>
      </c>
    </row>
    <row r="173" spans="1:8" ht="25.5" x14ac:dyDescent="0.2">
      <c r="A173" s="13" t="s">
        <v>290</v>
      </c>
      <c r="B173" s="13" t="s">
        <v>285</v>
      </c>
      <c r="C173" s="13" t="s">
        <v>20</v>
      </c>
      <c r="D173" s="13" t="s">
        <v>35</v>
      </c>
      <c r="E173" s="14" t="s">
        <v>101</v>
      </c>
      <c r="F173" s="14" t="s">
        <v>289</v>
      </c>
      <c r="G173" s="15"/>
      <c r="H173" s="15">
        <v>5000</v>
      </c>
    </row>
    <row r="174" spans="1:8" ht="38.25" x14ac:dyDescent="0.2">
      <c r="A174" s="10" t="s">
        <v>98</v>
      </c>
      <c r="B174" s="10" t="s">
        <v>285</v>
      </c>
      <c r="C174" s="10" t="s">
        <v>20</v>
      </c>
      <c r="D174" s="10" t="s">
        <v>35</v>
      </c>
      <c r="E174" s="11" t="s">
        <v>99</v>
      </c>
      <c r="F174" s="11"/>
      <c r="G174" s="12">
        <f t="shared" ref="G174:H175" si="47">G175</f>
        <v>5000</v>
      </c>
      <c r="H174" s="12">
        <f t="shared" si="47"/>
        <v>5000</v>
      </c>
    </row>
    <row r="175" spans="1:8" ht="38.25" x14ac:dyDescent="0.2">
      <c r="A175" s="10" t="s">
        <v>96</v>
      </c>
      <c r="B175" s="10" t="s">
        <v>285</v>
      </c>
      <c r="C175" s="10" t="s">
        <v>20</v>
      </c>
      <c r="D175" s="10" t="s">
        <v>35</v>
      </c>
      <c r="E175" s="11" t="s">
        <v>97</v>
      </c>
      <c r="F175" s="11"/>
      <c r="G175" s="12">
        <f t="shared" si="47"/>
        <v>5000</v>
      </c>
      <c r="H175" s="12">
        <f t="shared" si="47"/>
        <v>5000</v>
      </c>
    </row>
    <row r="176" spans="1:8" ht="25.5" x14ac:dyDescent="0.2">
      <c r="A176" s="13" t="s">
        <v>290</v>
      </c>
      <c r="B176" s="13" t="s">
        <v>285</v>
      </c>
      <c r="C176" s="13" t="s">
        <v>20</v>
      </c>
      <c r="D176" s="13" t="s">
        <v>35</v>
      </c>
      <c r="E176" s="14" t="s">
        <v>97</v>
      </c>
      <c r="F176" s="14" t="s">
        <v>289</v>
      </c>
      <c r="G176" s="15">
        <v>5000</v>
      </c>
      <c r="H176" s="15">
        <v>5000</v>
      </c>
    </row>
    <row r="177" spans="1:8" ht="38.25" x14ac:dyDescent="0.2">
      <c r="A177" s="10" t="s">
        <v>42</v>
      </c>
      <c r="B177" s="10" t="s">
        <v>285</v>
      </c>
      <c r="C177" s="10" t="s">
        <v>20</v>
      </c>
      <c r="D177" s="10" t="s">
        <v>35</v>
      </c>
      <c r="E177" s="11" t="s">
        <v>43</v>
      </c>
      <c r="F177" s="11"/>
      <c r="G177" s="12">
        <f>G178+G181+G184</f>
        <v>130000</v>
      </c>
      <c r="H177" s="12">
        <f>H178+H181+H184</f>
        <v>400000</v>
      </c>
    </row>
    <row r="178" spans="1:8" ht="38.25" x14ac:dyDescent="0.2">
      <c r="A178" s="10" t="s">
        <v>94</v>
      </c>
      <c r="B178" s="10" t="s">
        <v>285</v>
      </c>
      <c r="C178" s="10" t="s">
        <v>20</v>
      </c>
      <c r="D178" s="10" t="s">
        <v>35</v>
      </c>
      <c r="E178" s="11" t="s">
        <v>95</v>
      </c>
      <c r="F178" s="11"/>
      <c r="G178" s="12">
        <f t="shared" ref="G178:H179" si="48">G179</f>
        <v>100000</v>
      </c>
      <c r="H178" s="12">
        <f t="shared" si="48"/>
        <v>300000</v>
      </c>
    </row>
    <row r="179" spans="1:8" ht="51" x14ac:dyDescent="0.2">
      <c r="A179" s="10" t="s">
        <v>92</v>
      </c>
      <c r="B179" s="10" t="s">
        <v>285</v>
      </c>
      <c r="C179" s="10" t="s">
        <v>20</v>
      </c>
      <c r="D179" s="10" t="s">
        <v>35</v>
      </c>
      <c r="E179" s="11" t="s">
        <v>93</v>
      </c>
      <c r="F179" s="11"/>
      <c r="G179" s="12">
        <f t="shared" si="48"/>
        <v>100000</v>
      </c>
      <c r="H179" s="12">
        <f t="shared" si="48"/>
        <v>300000</v>
      </c>
    </row>
    <row r="180" spans="1:8" ht="25.5" x14ac:dyDescent="0.2">
      <c r="A180" s="13" t="s">
        <v>290</v>
      </c>
      <c r="B180" s="13" t="s">
        <v>285</v>
      </c>
      <c r="C180" s="13" t="s">
        <v>20</v>
      </c>
      <c r="D180" s="13" t="s">
        <v>35</v>
      </c>
      <c r="E180" s="14" t="s">
        <v>93</v>
      </c>
      <c r="F180" s="14" t="s">
        <v>289</v>
      </c>
      <c r="G180" s="15">
        <v>100000</v>
      </c>
      <c r="H180" s="15">
        <v>300000</v>
      </c>
    </row>
    <row r="181" spans="1:8" x14ac:dyDescent="0.2">
      <c r="A181" s="10" t="s">
        <v>90</v>
      </c>
      <c r="B181" s="10" t="s">
        <v>285</v>
      </c>
      <c r="C181" s="10" t="s">
        <v>20</v>
      </c>
      <c r="D181" s="10" t="s">
        <v>35</v>
      </c>
      <c r="E181" s="11" t="s">
        <v>91</v>
      </c>
      <c r="F181" s="11"/>
      <c r="G181" s="12">
        <f>G182</f>
        <v>0</v>
      </c>
      <c r="H181" s="12">
        <f>H182</f>
        <v>50000</v>
      </c>
    </row>
    <row r="182" spans="1:8" ht="25.5" x14ac:dyDescent="0.2">
      <c r="A182" s="10" t="s">
        <v>88</v>
      </c>
      <c r="B182" s="10" t="s">
        <v>285</v>
      </c>
      <c r="C182" s="10" t="s">
        <v>20</v>
      </c>
      <c r="D182" s="10" t="s">
        <v>35</v>
      </c>
      <c r="E182" s="11" t="s">
        <v>89</v>
      </c>
      <c r="F182" s="11"/>
      <c r="G182" s="12">
        <f t="shared" ref="G182:H182" si="49">G183</f>
        <v>0</v>
      </c>
      <c r="H182" s="12">
        <f t="shared" si="49"/>
        <v>50000</v>
      </c>
    </row>
    <row r="183" spans="1:8" ht="25.5" x14ac:dyDescent="0.2">
      <c r="A183" s="13" t="s">
        <v>290</v>
      </c>
      <c r="B183" s="13" t="s">
        <v>285</v>
      </c>
      <c r="C183" s="13" t="s">
        <v>20</v>
      </c>
      <c r="D183" s="13" t="s">
        <v>35</v>
      </c>
      <c r="E183" s="14" t="s">
        <v>89</v>
      </c>
      <c r="F183" s="14" t="s">
        <v>289</v>
      </c>
      <c r="G183" s="15">
        <v>0</v>
      </c>
      <c r="H183" s="15">
        <v>50000</v>
      </c>
    </row>
    <row r="184" spans="1:8" ht="25.5" x14ac:dyDescent="0.2">
      <c r="A184" s="10" t="s">
        <v>86</v>
      </c>
      <c r="B184" s="10" t="s">
        <v>285</v>
      </c>
      <c r="C184" s="10" t="s">
        <v>20</v>
      </c>
      <c r="D184" s="10" t="s">
        <v>35</v>
      </c>
      <c r="E184" s="11" t="s">
        <v>87</v>
      </c>
      <c r="F184" s="11"/>
      <c r="G184" s="12">
        <f t="shared" ref="G184:H185" si="50">G185</f>
        <v>30000</v>
      </c>
      <c r="H184" s="12">
        <f t="shared" si="50"/>
        <v>50000</v>
      </c>
    </row>
    <row r="185" spans="1:8" ht="38.25" x14ac:dyDescent="0.2">
      <c r="A185" s="10" t="s">
        <v>83</v>
      </c>
      <c r="B185" s="10" t="s">
        <v>285</v>
      </c>
      <c r="C185" s="10" t="s">
        <v>20</v>
      </c>
      <c r="D185" s="10" t="s">
        <v>35</v>
      </c>
      <c r="E185" s="11" t="s">
        <v>84</v>
      </c>
      <c r="F185" s="11"/>
      <c r="G185" s="12">
        <f t="shared" si="50"/>
        <v>30000</v>
      </c>
      <c r="H185" s="12">
        <f t="shared" si="50"/>
        <v>50000</v>
      </c>
    </row>
    <row r="186" spans="1:8" ht="25.5" x14ac:dyDescent="0.2">
      <c r="A186" s="13" t="s">
        <v>290</v>
      </c>
      <c r="B186" s="13" t="s">
        <v>285</v>
      </c>
      <c r="C186" s="13" t="s">
        <v>20</v>
      </c>
      <c r="D186" s="13" t="s">
        <v>35</v>
      </c>
      <c r="E186" s="14" t="s">
        <v>84</v>
      </c>
      <c r="F186" s="14" t="s">
        <v>289</v>
      </c>
      <c r="G186" s="15">
        <v>30000</v>
      </c>
      <c r="H186" s="15">
        <v>50000</v>
      </c>
    </row>
    <row r="187" spans="1:8" x14ac:dyDescent="0.2">
      <c r="A187" s="10" t="s">
        <v>273</v>
      </c>
      <c r="B187" s="10" t="s">
        <v>285</v>
      </c>
      <c r="C187" s="10" t="s">
        <v>80</v>
      </c>
      <c r="D187" s="10"/>
      <c r="E187" s="11"/>
      <c r="F187" s="11"/>
      <c r="G187" s="12">
        <f t="shared" ref="G187:H187" si="51">G188</f>
        <v>0</v>
      </c>
      <c r="H187" s="12">
        <f t="shared" si="51"/>
        <v>16343800</v>
      </c>
    </row>
    <row r="188" spans="1:8" x14ac:dyDescent="0.2">
      <c r="A188" s="10" t="s">
        <v>79</v>
      </c>
      <c r="B188" s="10" t="s">
        <v>285</v>
      </c>
      <c r="C188" s="10" t="s">
        <v>80</v>
      </c>
      <c r="D188" s="10" t="s">
        <v>34</v>
      </c>
      <c r="E188" s="11"/>
      <c r="F188" s="11"/>
      <c r="G188" s="12">
        <f>G189</f>
        <v>0</v>
      </c>
      <c r="H188" s="12">
        <f>H189</f>
        <v>16343800</v>
      </c>
    </row>
    <row r="189" spans="1:8" ht="38.25" x14ac:dyDescent="0.2">
      <c r="A189" s="10" t="s">
        <v>42</v>
      </c>
      <c r="B189" s="10" t="s">
        <v>285</v>
      </c>
      <c r="C189" s="10" t="s">
        <v>80</v>
      </c>
      <c r="D189" s="10" t="s">
        <v>34</v>
      </c>
      <c r="E189" s="11" t="s">
        <v>43</v>
      </c>
      <c r="F189" s="11"/>
      <c r="G189" s="12">
        <f>G190</f>
        <v>0</v>
      </c>
      <c r="H189" s="12">
        <f>H190</f>
        <v>16343800</v>
      </c>
    </row>
    <row r="190" spans="1:8" x14ac:dyDescent="0.2">
      <c r="A190" s="10" t="s">
        <v>308</v>
      </c>
      <c r="B190" s="10" t="s">
        <v>285</v>
      </c>
      <c r="C190" s="10" t="s">
        <v>80</v>
      </c>
      <c r="D190" s="10" t="s">
        <v>34</v>
      </c>
      <c r="E190" s="11" t="s">
        <v>311</v>
      </c>
      <c r="F190" s="11"/>
      <c r="G190" s="12">
        <f t="shared" ref="G190:H190" si="52">G191</f>
        <v>0</v>
      </c>
      <c r="H190" s="12">
        <f t="shared" si="52"/>
        <v>16343800</v>
      </c>
    </row>
    <row r="191" spans="1:8" ht="38.25" x14ac:dyDescent="0.2">
      <c r="A191" s="10" t="s">
        <v>309</v>
      </c>
      <c r="B191" s="10" t="s">
        <v>285</v>
      </c>
      <c r="C191" s="10" t="s">
        <v>80</v>
      </c>
      <c r="D191" s="10" t="s">
        <v>34</v>
      </c>
      <c r="E191" s="11" t="s">
        <v>312</v>
      </c>
      <c r="F191" s="11"/>
      <c r="G191" s="12">
        <f t="shared" ref="G191:H192" si="53">G192</f>
        <v>0</v>
      </c>
      <c r="H191" s="12">
        <f t="shared" si="53"/>
        <v>16343800</v>
      </c>
    </row>
    <row r="192" spans="1:8" ht="38.25" x14ac:dyDescent="0.2">
      <c r="A192" s="10" t="s">
        <v>310</v>
      </c>
      <c r="B192" s="10" t="s">
        <v>285</v>
      </c>
      <c r="C192" s="10" t="s">
        <v>80</v>
      </c>
      <c r="D192" s="10" t="s">
        <v>34</v>
      </c>
      <c r="E192" s="11" t="s">
        <v>313</v>
      </c>
      <c r="F192" s="11"/>
      <c r="G192" s="12">
        <f t="shared" si="53"/>
        <v>0</v>
      </c>
      <c r="H192" s="12">
        <f t="shared" si="53"/>
        <v>16343800</v>
      </c>
    </row>
    <row r="193" spans="1:8" ht="25.5" x14ac:dyDescent="0.2">
      <c r="A193" s="16" t="s">
        <v>294</v>
      </c>
      <c r="B193" s="13" t="s">
        <v>285</v>
      </c>
      <c r="C193" s="13" t="s">
        <v>80</v>
      </c>
      <c r="D193" s="13" t="s">
        <v>34</v>
      </c>
      <c r="E193" s="14" t="s">
        <v>313</v>
      </c>
      <c r="F193" s="14" t="s">
        <v>293</v>
      </c>
      <c r="G193" s="15"/>
      <c r="H193" s="15">
        <f>3432200+12911600</f>
        <v>16343800</v>
      </c>
    </row>
    <row r="194" spans="1:8" x14ac:dyDescent="0.2">
      <c r="A194" s="10" t="s">
        <v>274</v>
      </c>
      <c r="B194" s="10" t="s">
        <v>285</v>
      </c>
      <c r="C194" s="10" t="s">
        <v>77</v>
      </c>
      <c r="D194" s="10"/>
      <c r="E194" s="11"/>
      <c r="F194" s="11"/>
      <c r="G194" s="12">
        <f t="shared" ref="G194:H194" si="54">G195+G201</f>
        <v>25837800</v>
      </c>
      <c r="H194" s="12">
        <f t="shared" si="54"/>
        <v>26080600</v>
      </c>
    </row>
    <row r="195" spans="1:8" x14ac:dyDescent="0.2">
      <c r="A195" s="10" t="s">
        <v>78</v>
      </c>
      <c r="B195" s="10" t="s">
        <v>285</v>
      </c>
      <c r="C195" s="10" t="s">
        <v>77</v>
      </c>
      <c r="D195" s="10" t="s">
        <v>3</v>
      </c>
      <c r="E195" s="11"/>
      <c r="F195" s="11"/>
      <c r="G195" s="12">
        <f t="shared" ref="G195:H195" si="55">G196</f>
        <v>4014300</v>
      </c>
      <c r="H195" s="12">
        <f t="shared" si="55"/>
        <v>4014300</v>
      </c>
    </row>
    <row r="196" spans="1:8" ht="38.25" x14ac:dyDescent="0.2">
      <c r="A196" s="10" t="s">
        <v>38</v>
      </c>
      <c r="B196" s="10" t="s">
        <v>285</v>
      </c>
      <c r="C196" s="10" t="s">
        <v>77</v>
      </c>
      <c r="D196" s="10" t="s">
        <v>3</v>
      </c>
      <c r="E196" s="11" t="s">
        <v>39</v>
      </c>
      <c r="F196" s="11"/>
      <c r="G196" s="12">
        <f t="shared" ref="G196:H199" si="56">G197</f>
        <v>4014300</v>
      </c>
      <c r="H196" s="12">
        <f t="shared" si="56"/>
        <v>4014300</v>
      </c>
    </row>
    <row r="197" spans="1:8" ht="51" x14ac:dyDescent="0.2">
      <c r="A197" s="10" t="s">
        <v>36</v>
      </c>
      <c r="B197" s="10" t="s">
        <v>285</v>
      </c>
      <c r="C197" s="10" t="s">
        <v>77</v>
      </c>
      <c r="D197" s="10" t="s">
        <v>3</v>
      </c>
      <c r="E197" s="11" t="s">
        <v>37</v>
      </c>
      <c r="F197" s="11"/>
      <c r="G197" s="12">
        <f t="shared" si="56"/>
        <v>4014300</v>
      </c>
      <c r="H197" s="12">
        <f t="shared" si="56"/>
        <v>4014300</v>
      </c>
    </row>
    <row r="198" spans="1:8" ht="25.5" x14ac:dyDescent="0.2">
      <c r="A198" s="10" t="s">
        <v>65</v>
      </c>
      <c r="B198" s="10" t="s">
        <v>285</v>
      </c>
      <c r="C198" s="10" t="s">
        <v>77</v>
      </c>
      <c r="D198" s="10" t="s">
        <v>3</v>
      </c>
      <c r="E198" s="11" t="s">
        <v>66</v>
      </c>
      <c r="F198" s="11"/>
      <c r="G198" s="12">
        <f t="shared" si="56"/>
        <v>4014300</v>
      </c>
      <c r="H198" s="12">
        <f t="shared" si="56"/>
        <v>4014300</v>
      </c>
    </row>
    <row r="199" spans="1:8" ht="89.25" x14ac:dyDescent="0.2">
      <c r="A199" s="17" t="s">
        <v>72</v>
      </c>
      <c r="B199" s="17" t="s">
        <v>285</v>
      </c>
      <c r="C199" s="10" t="s">
        <v>77</v>
      </c>
      <c r="D199" s="10" t="s">
        <v>3</v>
      </c>
      <c r="E199" s="11" t="s">
        <v>73</v>
      </c>
      <c r="F199" s="11"/>
      <c r="G199" s="12">
        <f t="shared" si="56"/>
        <v>4014300</v>
      </c>
      <c r="H199" s="12">
        <f t="shared" si="56"/>
        <v>4014300</v>
      </c>
    </row>
    <row r="200" spans="1:8" ht="25.5" x14ac:dyDescent="0.2">
      <c r="A200" s="13" t="s">
        <v>290</v>
      </c>
      <c r="B200" s="18" t="s">
        <v>285</v>
      </c>
      <c r="C200" s="13" t="s">
        <v>77</v>
      </c>
      <c r="D200" s="13" t="s">
        <v>3</v>
      </c>
      <c r="E200" s="14" t="s">
        <v>73</v>
      </c>
      <c r="F200" s="14" t="s">
        <v>289</v>
      </c>
      <c r="G200" s="15">
        <f t="shared" ref="G200:H200" si="57">843000+3171300</f>
        <v>4014300</v>
      </c>
      <c r="H200" s="15">
        <f t="shared" si="57"/>
        <v>4014300</v>
      </c>
    </row>
    <row r="201" spans="1:8" x14ac:dyDescent="0.2">
      <c r="A201" s="10" t="s">
        <v>76</v>
      </c>
      <c r="B201" s="10" t="s">
        <v>285</v>
      </c>
      <c r="C201" s="10" t="s">
        <v>77</v>
      </c>
      <c r="D201" s="10" t="s">
        <v>34</v>
      </c>
      <c r="E201" s="11"/>
      <c r="F201" s="11"/>
      <c r="G201" s="12">
        <f t="shared" ref="G201:H205" si="58">G202</f>
        <v>21823500</v>
      </c>
      <c r="H201" s="12">
        <f t="shared" si="58"/>
        <v>22066300</v>
      </c>
    </row>
    <row r="202" spans="1:8" ht="38.25" x14ac:dyDescent="0.2">
      <c r="A202" s="10" t="s">
        <v>38</v>
      </c>
      <c r="B202" s="10" t="s">
        <v>285</v>
      </c>
      <c r="C202" s="10" t="s">
        <v>77</v>
      </c>
      <c r="D202" s="10" t="s">
        <v>34</v>
      </c>
      <c r="E202" s="11" t="s">
        <v>39</v>
      </c>
      <c r="F202" s="11"/>
      <c r="G202" s="12">
        <f t="shared" si="58"/>
        <v>21823500</v>
      </c>
      <c r="H202" s="12">
        <f t="shared" si="58"/>
        <v>22066300</v>
      </c>
    </row>
    <row r="203" spans="1:8" ht="51" x14ac:dyDescent="0.2">
      <c r="A203" s="10" t="s">
        <v>36</v>
      </c>
      <c r="B203" s="10" t="s">
        <v>285</v>
      </c>
      <c r="C203" s="10" t="s">
        <v>77</v>
      </c>
      <c r="D203" s="10" t="s">
        <v>34</v>
      </c>
      <c r="E203" s="11" t="s">
        <v>37</v>
      </c>
      <c r="F203" s="11"/>
      <c r="G203" s="12">
        <f t="shared" si="58"/>
        <v>21823500</v>
      </c>
      <c r="H203" s="12">
        <f t="shared" si="58"/>
        <v>22066300</v>
      </c>
    </row>
    <row r="204" spans="1:8" ht="25.5" x14ac:dyDescent="0.2">
      <c r="A204" s="10" t="s">
        <v>65</v>
      </c>
      <c r="B204" s="10" t="s">
        <v>285</v>
      </c>
      <c r="C204" s="10" t="s">
        <v>77</v>
      </c>
      <c r="D204" s="10" t="s">
        <v>34</v>
      </c>
      <c r="E204" s="11" t="s">
        <v>66</v>
      </c>
      <c r="F204" s="11"/>
      <c r="G204" s="12">
        <f t="shared" si="58"/>
        <v>21823500</v>
      </c>
      <c r="H204" s="12">
        <f t="shared" si="58"/>
        <v>22066300</v>
      </c>
    </row>
    <row r="205" spans="1:8" ht="89.25" x14ac:dyDescent="0.2">
      <c r="A205" s="17" t="s">
        <v>72</v>
      </c>
      <c r="B205" s="17" t="s">
        <v>285</v>
      </c>
      <c r="C205" s="10" t="s">
        <v>77</v>
      </c>
      <c r="D205" s="10" t="s">
        <v>34</v>
      </c>
      <c r="E205" s="11" t="s">
        <v>73</v>
      </c>
      <c r="F205" s="11"/>
      <c r="G205" s="12">
        <f t="shared" si="58"/>
        <v>21823500</v>
      </c>
      <c r="H205" s="12">
        <f t="shared" si="58"/>
        <v>22066300</v>
      </c>
    </row>
    <row r="206" spans="1:8" ht="25.5" x14ac:dyDescent="0.2">
      <c r="A206" s="13" t="s">
        <v>290</v>
      </c>
      <c r="B206" s="18" t="s">
        <v>285</v>
      </c>
      <c r="C206" s="13" t="s">
        <v>77</v>
      </c>
      <c r="D206" s="13" t="s">
        <v>34</v>
      </c>
      <c r="E206" s="14" t="s">
        <v>73</v>
      </c>
      <c r="F206" s="14" t="s">
        <v>289</v>
      </c>
      <c r="G206" s="15">
        <f>4583000+17240500</f>
        <v>21823500</v>
      </c>
      <c r="H206" s="15">
        <f>4634000+17432300</f>
        <v>22066300</v>
      </c>
    </row>
    <row r="207" spans="1:8" x14ac:dyDescent="0.2">
      <c r="A207" s="10" t="s">
        <v>276</v>
      </c>
      <c r="B207" s="10" t="s">
        <v>285</v>
      </c>
      <c r="C207" s="10" t="s">
        <v>21</v>
      </c>
      <c r="D207" s="10"/>
      <c r="E207" s="11"/>
      <c r="F207" s="11"/>
      <c r="G207" s="12">
        <f t="shared" ref="G207:H207" si="59">G208+G213+G220</f>
        <v>6271200</v>
      </c>
      <c r="H207" s="12">
        <f t="shared" si="59"/>
        <v>6301200</v>
      </c>
    </row>
    <row r="208" spans="1:8" x14ac:dyDescent="0.2">
      <c r="A208" s="10" t="s">
        <v>71</v>
      </c>
      <c r="B208" s="10" t="s">
        <v>285</v>
      </c>
      <c r="C208" s="10" t="s">
        <v>21</v>
      </c>
      <c r="D208" s="10" t="s">
        <v>3</v>
      </c>
      <c r="E208" s="11"/>
      <c r="F208" s="11"/>
      <c r="G208" s="12">
        <f t="shared" ref="G208:H211" si="60">G209</f>
        <v>3068500</v>
      </c>
      <c r="H208" s="12">
        <f t="shared" si="60"/>
        <v>3068500</v>
      </c>
    </row>
    <row r="209" spans="1:8" ht="38.25" x14ac:dyDescent="0.2">
      <c r="A209" s="10" t="s">
        <v>38</v>
      </c>
      <c r="B209" s="10" t="s">
        <v>285</v>
      </c>
      <c r="C209" s="10" t="s">
        <v>21</v>
      </c>
      <c r="D209" s="10" t="s">
        <v>3</v>
      </c>
      <c r="E209" s="11" t="s">
        <v>39</v>
      </c>
      <c r="F209" s="11"/>
      <c r="G209" s="12">
        <f t="shared" si="60"/>
        <v>3068500</v>
      </c>
      <c r="H209" s="12">
        <f t="shared" si="60"/>
        <v>3068500</v>
      </c>
    </row>
    <row r="210" spans="1:8" ht="51" x14ac:dyDescent="0.2">
      <c r="A210" s="10" t="s">
        <v>36</v>
      </c>
      <c r="B210" s="10" t="s">
        <v>285</v>
      </c>
      <c r="C210" s="10" t="s">
        <v>21</v>
      </c>
      <c r="D210" s="10" t="s">
        <v>3</v>
      </c>
      <c r="E210" s="11" t="s">
        <v>37</v>
      </c>
      <c r="F210" s="11"/>
      <c r="G210" s="12">
        <f t="shared" si="60"/>
        <v>3068500</v>
      </c>
      <c r="H210" s="12">
        <f t="shared" si="60"/>
        <v>3068500</v>
      </c>
    </row>
    <row r="211" spans="1:8" ht="25.5" x14ac:dyDescent="0.2">
      <c r="A211" s="10" t="s">
        <v>69</v>
      </c>
      <c r="B211" s="10" t="s">
        <v>285</v>
      </c>
      <c r="C211" s="10" t="s">
        <v>21</v>
      </c>
      <c r="D211" s="10" t="s">
        <v>3</v>
      </c>
      <c r="E211" s="11" t="s">
        <v>70</v>
      </c>
      <c r="F211" s="11"/>
      <c r="G211" s="12">
        <f t="shared" si="60"/>
        <v>3068500</v>
      </c>
      <c r="H211" s="12">
        <f t="shared" si="60"/>
        <v>3068500</v>
      </c>
    </row>
    <row r="212" spans="1:8" ht="25.5" x14ac:dyDescent="0.2">
      <c r="A212" s="13" t="s">
        <v>292</v>
      </c>
      <c r="B212" s="13" t="s">
        <v>285</v>
      </c>
      <c r="C212" s="13" t="s">
        <v>21</v>
      </c>
      <c r="D212" s="13" t="s">
        <v>3</v>
      </c>
      <c r="E212" s="14" t="s">
        <v>70</v>
      </c>
      <c r="F212" s="14" t="s">
        <v>291</v>
      </c>
      <c r="G212" s="15">
        <v>3068500</v>
      </c>
      <c r="H212" s="15">
        <v>3068500</v>
      </c>
    </row>
    <row r="213" spans="1:8" x14ac:dyDescent="0.2">
      <c r="A213" s="10" t="s">
        <v>67</v>
      </c>
      <c r="B213" s="10" t="s">
        <v>285</v>
      </c>
      <c r="C213" s="10" t="s">
        <v>21</v>
      </c>
      <c r="D213" s="10" t="s">
        <v>68</v>
      </c>
      <c r="E213" s="11"/>
      <c r="F213" s="11"/>
      <c r="G213" s="12">
        <f t="shared" ref="G213:H216" si="61">G214</f>
        <v>1136000</v>
      </c>
      <c r="H213" s="12">
        <f t="shared" si="61"/>
        <v>1136000</v>
      </c>
    </row>
    <row r="214" spans="1:8" ht="38.25" x14ac:dyDescent="0.2">
      <c r="A214" s="10" t="s">
        <v>38</v>
      </c>
      <c r="B214" s="10" t="s">
        <v>285</v>
      </c>
      <c r="C214" s="10" t="s">
        <v>21</v>
      </c>
      <c r="D214" s="10" t="s">
        <v>68</v>
      </c>
      <c r="E214" s="11" t="s">
        <v>39</v>
      </c>
      <c r="F214" s="11"/>
      <c r="G214" s="12">
        <f t="shared" si="61"/>
        <v>1136000</v>
      </c>
      <c r="H214" s="12">
        <f t="shared" si="61"/>
        <v>1136000</v>
      </c>
    </row>
    <row r="215" spans="1:8" ht="51" x14ac:dyDescent="0.2">
      <c r="A215" s="10" t="s">
        <v>36</v>
      </c>
      <c r="B215" s="10" t="s">
        <v>285</v>
      </c>
      <c r="C215" s="10" t="s">
        <v>21</v>
      </c>
      <c r="D215" s="10" t="s">
        <v>68</v>
      </c>
      <c r="E215" s="11" t="s">
        <v>37</v>
      </c>
      <c r="F215" s="11"/>
      <c r="G215" s="12">
        <f t="shared" si="61"/>
        <v>1136000</v>
      </c>
      <c r="H215" s="12">
        <f t="shared" si="61"/>
        <v>1136000</v>
      </c>
    </row>
    <row r="216" spans="1:8" ht="25.5" x14ac:dyDescent="0.2">
      <c r="A216" s="10" t="s">
        <v>65</v>
      </c>
      <c r="B216" s="10" t="s">
        <v>285</v>
      </c>
      <c r="C216" s="10" t="s">
        <v>21</v>
      </c>
      <c r="D216" s="10" t="s">
        <v>68</v>
      </c>
      <c r="E216" s="11" t="s">
        <v>66</v>
      </c>
      <c r="F216" s="11"/>
      <c r="G216" s="12">
        <f t="shared" si="61"/>
        <v>1136000</v>
      </c>
      <c r="H216" s="12">
        <f t="shared" si="61"/>
        <v>1136000</v>
      </c>
    </row>
    <row r="217" spans="1:8" ht="51" x14ac:dyDescent="0.2">
      <c r="A217" s="10" t="s">
        <v>63</v>
      </c>
      <c r="B217" s="10" t="s">
        <v>285</v>
      </c>
      <c r="C217" s="10" t="s">
        <v>21</v>
      </c>
      <c r="D217" s="10" t="s">
        <v>68</v>
      </c>
      <c r="E217" s="11" t="s">
        <v>64</v>
      </c>
      <c r="F217" s="11"/>
      <c r="G217" s="12">
        <f t="shared" ref="G217:H217" si="62">SUM(G218:G219)</f>
        <v>1136000</v>
      </c>
      <c r="H217" s="12">
        <f t="shared" si="62"/>
        <v>1136000</v>
      </c>
    </row>
    <row r="218" spans="1:8" ht="25.5" x14ac:dyDescent="0.2">
      <c r="A218" s="13" t="s">
        <v>290</v>
      </c>
      <c r="B218" s="13" t="s">
        <v>285</v>
      </c>
      <c r="C218" s="13" t="s">
        <v>21</v>
      </c>
      <c r="D218" s="13" t="s">
        <v>68</v>
      </c>
      <c r="E218" s="14" t="s">
        <v>64</v>
      </c>
      <c r="F218" s="14" t="s">
        <v>289</v>
      </c>
      <c r="G218" s="15">
        <v>2000</v>
      </c>
      <c r="H218" s="15">
        <v>2000</v>
      </c>
    </row>
    <row r="219" spans="1:8" ht="25.5" x14ac:dyDescent="0.2">
      <c r="A219" s="13" t="s">
        <v>292</v>
      </c>
      <c r="B219" s="13" t="s">
        <v>285</v>
      </c>
      <c r="C219" s="13" t="s">
        <v>21</v>
      </c>
      <c r="D219" s="13" t="s">
        <v>68</v>
      </c>
      <c r="E219" s="14" t="s">
        <v>64</v>
      </c>
      <c r="F219" s="14" t="s">
        <v>291</v>
      </c>
      <c r="G219" s="15">
        <v>1134000</v>
      </c>
      <c r="H219" s="15">
        <v>1134000</v>
      </c>
    </row>
    <row r="220" spans="1:8" x14ac:dyDescent="0.2">
      <c r="A220" s="10" t="s">
        <v>46</v>
      </c>
      <c r="B220" s="10" t="s">
        <v>285</v>
      </c>
      <c r="C220" s="10" t="s">
        <v>21</v>
      </c>
      <c r="D220" s="10" t="s">
        <v>4</v>
      </c>
      <c r="E220" s="11"/>
      <c r="F220" s="11"/>
      <c r="G220" s="12">
        <f t="shared" ref="G220:H220" si="63">G221+G230</f>
        <v>2066700</v>
      </c>
      <c r="H220" s="12">
        <f t="shared" si="63"/>
        <v>2096700</v>
      </c>
    </row>
    <row r="221" spans="1:8" ht="38.25" x14ac:dyDescent="0.2">
      <c r="A221" s="10" t="s">
        <v>38</v>
      </c>
      <c r="B221" s="10" t="s">
        <v>285</v>
      </c>
      <c r="C221" s="10" t="s">
        <v>21</v>
      </c>
      <c r="D221" s="10" t="s">
        <v>4</v>
      </c>
      <c r="E221" s="11" t="s">
        <v>39</v>
      </c>
      <c r="F221" s="11"/>
      <c r="G221" s="12">
        <f t="shared" ref="G221:H222" si="64">G222</f>
        <v>1896700</v>
      </c>
      <c r="H221" s="12">
        <f t="shared" si="64"/>
        <v>1896700</v>
      </c>
    </row>
    <row r="222" spans="1:8" ht="51" x14ac:dyDescent="0.2">
      <c r="A222" s="10" t="s">
        <v>36</v>
      </c>
      <c r="B222" s="10" t="s">
        <v>285</v>
      </c>
      <c r="C222" s="10" t="s">
        <v>21</v>
      </c>
      <c r="D222" s="10" t="s">
        <v>4</v>
      </c>
      <c r="E222" s="11" t="s">
        <v>37</v>
      </c>
      <c r="F222" s="11"/>
      <c r="G222" s="12">
        <f t="shared" si="64"/>
        <v>1896700</v>
      </c>
      <c r="H222" s="12">
        <f t="shared" si="64"/>
        <v>1896700</v>
      </c>
    </row>
    <row r="223" spans="1:8" ht="25.5" x14ac:dyDescent="0.2">
      <c r="A223" s="10" t="s">
        <v>65</v>
      </c>
      <c r="B223" s="10" t="s">
        <v>285</v>
      </c>
      <c r="C223" s="10" t="s">
        <v>21</v>
      </c>
      <c r="D223" s="10" t="s">
        <v>4</v>
      </c>
      <c r="E223" s="11" t="s">
        <v>66</v>
      </c>
      <c r="F223" s="11"/>
      <c r="G223" s="12">
        <f t="shared" ref="G223:H223" si="65">G224+G227</f>
        <v>1896700</v>
      </c>
      <c r="H223" s="12">
        <f t="shared" si="65"/>
        <v>1896700</v>
      </c>
    </row>
    <row r="224" spans="1:8" ht="51" x14ac:dyDescent="0.2">
      <c r="A224" s="10" t="s">
        <v>63</v>
      </c>
      <c r="B224" s="10" t="s">
        <v>285</v>
      </c>
      <c r="C224" s="10" t="s">
        <v>21</v>
      </c>
      <c r="D224" s="10" t="s">
        <v>4</v>
      </c>
      <c r="E224" s="11" t="s">
        <v>64</v>
      </c>
      <c r="F224" s="11"/>
      <c r="G224" s="12">
        <f t="shared" ref="G224:H224" si="66">SUM(G225:G226)</f>
        <v>614900</v>
      </c>
      <c r="H224" s="12">
        <f t="shared" si="66"/>
        <v>614900</v>
      </c>
    </row>
    <row r="225" spans="1:8" ht="63.75" x14ac:dyDescent="0.2">
      <c r="A225" s="13" t="s">
        <v>288</v>
      </c>
      <c r="B225" s="13" t="s">
        <v>285</v>
      </c>
      <c r="C225" s="13" t="s">
        <v>21</v>
      </c>
      <c r="D225" s="13" t="s">
        <v>4</v>
      </c>
      <c r="E225" s="14" t="s">
        <v>64</v>
      </c>
      <c r="F225" s="14" t="s">
        <v>287</v>
      </c>
      <c r="G225" s="15">
        <v>586055</v>
      </c>
      <c r="H225" s="15">
        <v>586055</v>
      </c>
    </row>
    <row r="226" spans="1:8" ht="25.5" x14ac:dyDescent="0.2">
      <c r="A226" s="13" t="s">
        <v>290</v>
      </c>
      <c r="B226" s="13" t="s">
        <v>285</v>
      </c>
      <c r="C226" s="13" t="s">
        <v>21</v>
      </c>
      <c r="D226" s="13" t="s">
        <v>4</v>
      </c>
      <c r="E226" s="14" t="s">
        <v>64</v>
      </c>
      <c r="F226" s="14" t="s">
        <v>289</v>
      </c>
      <c r="G226" s="15">
        <v>28845</v>
      </c>
      <c r="H226" s="15">
        <v>28845</v>
      </c>
    </row>
    <row r="227" spans="1:8" ht="63.75" x14ac:dyDescent="0.2">
      <c r="A227" s="10" t="s">
        <v>61</v>
      </c>
      <c r="B227" s="10" t="s">
        <v>285</v>
      </c>
      <c r="C227" s="10" t="s">
        <v>21</v>
      </c>
      <c r="D227" s="10" t="s">
        <v>4</v>
      </c>
      <c r="E227" s="11" t="s">
        <v>62</v>
      </c>
      <c r="F227" s="11"/>
      <c r="G227" s="12">
        <f t="shared" ref="G227:H227" si="67">SUM(G228:G229)</f>
        <v>1281800</v>
      </c>
      <c r="H227" s="12">
        <f t="shared" si="67"/>
        <v>1281800</v>
      </c>
    </row>
    <row r="228" spans="1:8" ht="63.75" x14ac:dyDescent="0.2">
      <c r="A228" s="13" t="s">
        <v>288</v>
      </c>
      <c r="B228" s="13" t="s">
        <v>285</v>
      </c>
      <c r="C228" s="13" t="s">
        <v>21</v>
      </c>
      <c r="D228" s="13" t="s">
        <v>4</v>
      </c>
      <c r="E228" s="14" t="s">
        <v>62</v>
      </c>
      <c r="F228" s="14" t="s">
        <v>287</v>
      </c>
      <c r="G228" s="15">
        <v>1153600</v>
      </c>
      <c r="H228" s="15">
        <v>1153600</v>
      </c>
    </row>
    <row r="229" spans="1:8" ht="25.5" x14ac:dyDescent="0.2">
      <c r="A229" s="13" t="s">
        <v>290</v>
      </c>
      <c r="B229" s="13" t="s">
        <v>285</v>
      </c>
      <c r="C229" s="13" t="s">
        <v>21</v>
      </c>
      <c r="D229" s="13" t="s">
        <v>4</v>
      </c>
      <c r="E229" s="14" t="s">
        <v>62</v>
      </c>
      <c r="F229" s="14" t="s">
        <v>289</v>
      </c>
      <c r="G229" s="15">
        <v>128200</v>
      </c>
      <c r="H229" s="15">
        <v>128200</v>
      </c>
    </row>
    <row r="230" spans="1:8" ht="38.25" x14ac:dyDescent="0.2">
      <c r="A230" s="10" t="s">
        <v>59</v>
      </c>
      <c r="B230" s="10" t="s">
        <v>285</v>
      </c>
      <c r="C230" s="10" t="s">
        <v>21</v>
      </c>
      <c r="D230" s="10" t="s">
        <v>4</v>
      </c>
      <c r="E230" s="11" t="s">
        <v>60</v>
      </c>
      <c r="F230" s="11"/>
      <c r="G230" s="12">
        <f t="shared" ref="G230:H230" si="68">G231+G236</f>
        <v>170000</v>
      </c>
      <c r="H230" s="12">
        <f t="shared" si="68"/>
        <v>200000</v>
      </c>
    </row>
    <row r="231" spans="1:8" ht="25.5" x14ac:dyDescent="0.2">
      <c r="A231" s="10" t="s">
        <v>57</v>
      </c>
      <c r="B231" s="10" t="s">
        <v>285</v>
      </c>
      <c r="C231" s="10" t="s">
        <v>21</v>
      </c>
      <c r="D231" s="10" t="s">
        <v>4</v>
      </c>
      <c r="E231" s="11" t="s">
        <v>58</v>
      </c>
      <c r="F231" s="11"/>
      <c r="G231" s="12">
        <f t="shared" ref="G231:H231" si="69">G232+G234</f>
        <v>0</v>
      </c>
      <c r="H231" s="12">
        <f t="shared" si="69"/>
        <v>10000</v>
      </c>
    </row>
    <row r="232" spans="1:8" ht="51" x14ac:dyDescent="0.2">
      <c r="A232" s="10" t="s">
        <v>55</v>
      </c>
      <c r="B232" s="10" t="s">
        <v>285</v>
      </c>
      <c r="C232" s="10" t="s">
        <v>21</v>
      </c>
      <c r="D232" s="10" t="s">
        <v>4</v>
      </c>
      <c r="E232" s="11" t="s">
        <v>56</v>
      </c>
      <c r="F232" s="11"/>
      <c r="G232" s="12">
        <f t="shared" ref="G232:H232" si="70">G233</f>
        <v>0</v>
      </c>
      <c r="H232" s="12">
        <f t="shared" si="70"/>
        <v>5000</v>
      </c>
    </row>
    <row r="233" spans="1:8" ht="25.5" x14ac:dyDescent="0.2">
      <c r="A233" s="13" t="s">
        <v>290</v>
      </c>
      <c r="B233" s="13" t="s">
        <v>285</v>
      </c>
      <c r="C233" s="13" t="s">
        <v>21</v>
      </c>
      <c r="D233" s="13" t="s">
        <v>4</v>
      </c>
      <c r="E233" s="14" t="s">
        <v>56</v>
      </c>
      <c r="F233" s="14" t="s">
        <v>289</v>
      </c>
      <c r="G233" s="15">
        <v>0</v>
      </c>
      <c r="H233" s="15">
        <v>5000</v>
      </c>
    </row>
    <row r="234" spans="1:8" ht="76.5" x14ac:dyDescent="0.2">
      <c r="A234" s="10" t="s">
        <v>53</v>
      </c>
      <c r="B234" s="10" t="s">
        <v>285</v>
      </c>
      <c r="C234" s="10" t="s">
        <v>21</v>
      </c>
      <c r="D234" s="10" t="s">
        <v>4</v>
      </c>
      <c r="E234" s="11" t="s">
        <v>54</v>
      </c>
      <c r="F234" s="11"/>
      <c r="G234" s="12">
        <f t="shared" ref="G234:H234" si="71">G235</f>
        <v>0</v>
      </c>
      <c r="H234" s="12">
        <f t="shared" si="71"/>
        <v>5000</v>
      </c>
    </row>
    <row r="235" spans="1:8" ht="25.5" x14ac:dyDescent="0.2">
      <c r="A235" s="13" t="s">
        <v>290</v>
      </c>
      <c r="B235" s="13" t="s">
        <v>285</v>
      </c>
      <c r="C235" s="13" t="s">
        <v>21</v>
      </c>
      <c r="D235" s="13" t="s">
        <v>4</v>
      </c>
      <c r="E235" s="14" t="s">
        <v>54</v>
      </c>
      <c r="F235" s="14" t="s">
        <v>289</v>
      </c>
      <c r="G235" s="15">
        <v>0</v>
      </c>
      <c r="H235" s="15">
        <v>5000</v>
      </c>
    </row>
    <row r="236" spans="1:8" ht="25.5" x14ac:dyDescent="0.2">
      <c r="A236" s="10" t="s">
        <v>51</v>
      </c>
      <c r="B236" s="10" t="s">
        <v>285</v>
      </c>
      <c r="C236" s="10" t="s">
        <v>21</v>
      </c>
      <c r="D236" s="10" t="s">
        <v>4</v>
      </c>
      <c r="E236" s="11" t="s">
        <v>52</v>
      </c>
      <c r="F236" s="11"/>
      <c r="G236" s="12">
        <f t="shared" ref="G236:H236" si="72">G237+G239+G241</f>
        <v>170000</v>
      </c>
      <c r="H236" s="12">
        <f t="shared" si="72"/>
        <v>190000</v>
      </c>
    </row>
    <row r="237" spans="1:8" ht="76.5" x14ac:dyDescent="0.2">
      <c r="A237" s="10" t="s">
        <v>49</v>
      </c>
      <c r="B237" s="10" t="s">
        <v>285</v>
      </c>
      <c r="C237" s="10" t="s">
        <v>21</v>
      </c>
      <c r="D237" s="10" t="s">
        <v>4</v>
      </c>
      <c r="E237" s="11" t="s">
        <v>50</v>
      </c>
      <c r="F237" s="11"/>
      <c r="G237" s="12">
        <f t="shared" ref="G237:H237" si="73">G238</f>
        <v>5000</v>
      </c>
      <c r="H237" s="12">
        <f t="shared" si="73"/>
        <v>5000</v>
      </c>
    </row>
    <row r="238" spans="1:8" ht="25.5" x14ac:dyDescent="0.2">
      <c r="A238" s="13" t="s">
        <v>292</v>
      </c>
      <c r="B238" s="13" t="s">
        <v>285</v>
      </c>
      <c r="C238" s="13" t="s">
        <v>21</v>
      </c>
      <c r="D238" s="13" t="s">
        <v>4</v>
      </c>
      <c r="E238" s="14" t="s">
        <v>50</v>
      </c>
      <c r="F238" s="14" t="s">
        <v>291</v>
      </c>
      <c r="G238" s="15">
        <v>5000</v>
      </c>
      <c r="H238" s="15">
        <v>5000</v>
      </c>
    </row>
    <row r="239" spans="1:8" ht="51" x14ac:dyDescent="0.2">
      <c r="A239" s="10" t="s">
        <v>47</v>
      </c>
      <c r="B239" s="10" t="s">
        <v>285</v>
      </c>
      <c r="C239" s="10" t="s">
        <v>21</v>
      </c>
      <c r="D239" s="10" t="s">
        <v>4</v>
      </c>
      <c r="E239" s="11" t="s">
        <v>48</v>
      </c>
      <c r="F239" s="11"/>
      <c r="G239" s="12">
        <f t="shared" ref="G239:H239" si="74">G240</f>
        <v>0</v>
      </c>
      <c r="H239" s="12">
        <f t="shared" si="74"/>
        <v>10000</v>
      </c>
    </row>
    <row r="240" spans="1:8" ht="25.5" x14ac:dyDescent="0.2">
      <c r="A240" s="13" t="s">
        <v>290</v>
      </c>
      <c r="B240" s="13" t="s">
        <v>285</v>
      </c>
      <c r="C240" s="13" t="s">
        <v>21</v>
      </c>
      <c r="D240" s="13" t="s">
        <v>4</v>
      </c>
      <c r="E240" s="14" t="s">
        <v>48</v>
      </c>
      <c r="F240" s="14" t="s">
        <v>289</v>
      </c>
      <c r="G240" s="15">
        <v>0</v>
      </c>
      <c r="H240" s="15">
        <v>10000</v>
      </c>
    </row>
    <row r="241" spans="1:8" ht="38.25" x14ac:dyDescent="0.2">
      <c r="A241" s="10" t="s">
        <v>44</v>
      </c>
      <c r="B241" s="10" t="s">
        <v>285</v>
      </c>
      <c r="C241" s="10" t="s">
        <v>21</v>
      </c>
      <c r="D241" s="10" t="s">
        <v>4</v>
      </c>
      <c r="E241" s="11" t="s">
        <v>45</v>
      </c>
      <c r="F241" s="11"/>
      <c r="G241" s="12">
        <f t="shared" ref="G241:H241" si="75">SUM(G242:G244)</f>
        <v>165000</v>
      </c>
      <c r="H241" s="12">
        <f t="shared" si="75"/>
        <v>175000</v>
      </c>
    </row>
    <row r="242" spans="1:8" ht="63.75" x14ac:dyDescent="0.2">
      <c r="A242" s="13" t="s">
        <v>288</v>
      </c>
      <c r="B242" s="13" t="s">
        <v>285</v>
      </c>
      <c r="C242" s="13" t="s">
        <v>21</v>
      </c>
      <c r="D242" s="13" t="s">
        <v>4</v>
      </c>
      <c r="E242" s="14" t="s">
        <v>45</v>
      </c>
      <c r="F242" s="14" t="s">
        <v>287</v>
      </c>
      <c r="G242" s="15">
        <v>42000</v>
      </c>
      <c r="H242" s="15">
        <v>42000</v>
      </c>
    </row>
    <row r="243" spans="1:8" ht="25.5" x14ac:dyDescent="0.2">
      <c r="A243" s="13" t="s">
        <v>290</v>
      </c>
      <c r="B243" s="13" t="s">
        <v>285</v>
      </c>
      <c r="C243" s="13" t="s">
        <v>21</v>
      </c>
      <c r="D243" s="13" t="s">
        <v>4</v>
      </c>
      <c r="E243" s="14" t="s">
        <v>45</v>
      </c>
      <c r="F243" s="14" t="s">
        <v>289</v>
      </c>
      <c r="G243" s="15">
        <v>0</v>
      </c>
      <c r="H243" s="15">
        <v>10000</v>
      </c>
    </row>
    <row r="244" spans="1:8" ht="25.5" x14ac:dyDescent="0.2">
      <c r="A244" s="13" t="s">
        <v>292</v>
      </c>
      <c r="B244" s="13" t="s">
        <v>285</v>
      </c>
      <c r="C244" s="13" t="s">
        <v>21</v>
      </c>
      <c r="D244" s="13" t="s">
        <v>4</v>
      </c>
      <c r="E244" s="14" t="s">
        <v>45</v>
      </c>
      <c r="F244" s="14" t="s">
        <v>291</v>
      </c>
      <c r="G244" s="15">
        <v>123000</v>
      </c>
      <c r="H244" s="15">
        <v>123000</v>
      </c>
    </row>
    <row r="245" spans="1:8" ht="51" x14ac:dyDescent="0.2">
      <c r="A245" s="10" t="s">
        <v>282</v>
      </c>
      <c r="B245" s="10">
        <v>957</v>
      </c>
      <c r="C245" s="6"/>
      <c r="D245" s="6"/>
      <c r="E245" s="7"/>
      <c r="F245" s="7"/>
      <c r="G245" s="8">
        <f>G246+G275</f>
        <v>53773300</v>
      </c>
      <c r="H245" s="8">
        <f>H246+H275</f>
        <v>56840800</v>
      </c>
    </row>
    <row r="246" spans="1:8" x14ac:dyDescent="0.2">
      <c r="A246" s="10" t="s">
        <v>275</v>
      </c>
      <c r="B246" s="10">
        <v>957</v>
      </c>
      <c r="C246" s="10" t="s">
        <v>75</v>
      </c>
      <c r="D246" s="10"/>
      <c r="E246" s="11"/>
      <c r="F246" s="11"/>
      <c r="G246" s="12">
        <f>G247+G269</f>
        <v>53623300</v>
      </c>
      <c r="H246" s="12">
        <f>H247+H269</f>
        <v>56690800</v>
      </c>
    </row>
    <row r="247" spans="1:8" x14ac:dyDescent="0.2">
      <c r="A247" s="10" t="s">
        <v>74</v>
      </c>
      <c r="B247" s="10">
        <v>957</v>
      </c>
      <c r="C247" s="10" t="s">
        <v>75</v>
      </c>
      <c r="D247" s="10" t="s">
        <v>3</v>
      </c>
      <c r="E247" s="11"/>
      <c r="F247" s="11"/>
      <c r="G247" s="12">
        <f t="shared" ref="G247:H247" si="76">G248</f>
        <v>49874412</v>
      </c>
      <c r="H247" s="12">
        <f t="shared" si="76"/>
        <v>52709920</v>
      </c>
    </row>
    <row r="248" spans="1:8" ht="38.25" x14ac:dyDescent="0.2">
      <c r="A248" s="10" t="s">
        <v>183</v>
      </c>
      <c r="B248" s="10">
        <v>957</v>
      </c>
      <c r="C248" s="10" t="s">
        <v>75</v>
      </c>
      <c r="D248" s="10" t="s">
        <v>3</v>
      </c>
      <c r="E248" s="11" t="s">
        <v>182</v>
      </c>
      <c r="F248" s="11"/>
      <c r="G248" s="12">
        <f>G249+G257+G263</f>
        <v>49874412</v>
      </c>
      <c r="H248" s="12">
        <f>H249+H257+H263</f>
        <v>52709920</v>
      </c>
    </row>
    <row r="249" spans="1:8" ht="38.25" x14ac:dyDescent="0.2">
      <c r="A249" s="10" t="s">
        <v>185</v>
      </c>
      <c r="B249" s="10">
        <v>957</v>
      </c>
      <c r="C249" s="10" t="s">
        <v>75</v>
      </c>
      <c r="D249" s="10" t="s">
        <v>3</v>
      </c>
      <c r="E249" s="11" t="s">
        <v>184</v>
      </c>
      <c r="F249" s="11"/>
      <c r="G249" s="12">
        <f>G250+G254</f>
        <v>20032682</v>
      </c>
      <c r="H249" s="12">
        <f>H250+H254</f>
        <v>21059685</v>
      </c>
    </row>
    <row r="250" spans="1:8" ht="38.25" x14ac:dyDescent="0.2">
      <c r="A250" s="10" t="s">
        <v>187</v>
      </c>
      <c r="B250" s="10">
        <v>957</v>
      </c>
      <c r="C250" s="10" t="s">
        <v>75</v>
      </c>
      <c r="D250" s="10" t="s">
        <v>3</v>
      </c>
      <c r="E250" s="11" t="s">
        <v>186</v>
      </c>
      <c r="F250" s="11"/>
      <c r="G250" s="12">
        <f t="shared" ref="G250:H250" si="77">SUM(G251:G253)</f>
        <v>20015682</v>
      </c>
      <c r="H250" s="12">
        <f t="shared" si="77"/>
        <v>21042885</v>
      </c>
    </row>
    <row r="251" spans="1:8" ht="63.75" x14ac:dyDescent="0.2">
      <c r="A251" s="13" t="s">
        <v>288</v>
      </c>
      <c r="B251" s="13">
        <v>957</v>
      </c>
      <c r="C251" s="13" t="s">
        <v>75</v>
      </c>
      <c r="D251" s="13" t="s">
        <v>3</v>
      </c>
      <c r="E251" s="14" t="s">
        <v>186</v>
      </c>
      <c r="F251" s="14" t="s">
        <v>287</v>
      </c>
      <c r="G251" s="15">
        <v>18337080</v>
      </c>
      <c r="H251" s="15">
        <v>18719080</v>
      </c>
    </row>
    <row r="252" spans="1:8" ht="25.5" x14ac:dyDescent="0.2">
      <c r="A252" s="13" t="s">
        <v>290</v>
      </c>
      <c r="B252" s="13">
        <v>957</v>
      </c>
      <c r="C252" s="13" t="s">
        <v>75</v>
      </c>
      <c r="D252" s="13" t="s">
        <v>3</v>
      </c>
      <c r="E252" s="14" t="s">
        <v>186</v>
      </c>
      <c r="F252" s="14" t="s">
        <v>289</v>
      </c>
      <c r="G252" s="15">
        <v>1672602</v>
      </c>
      <c r="H252" s="15">
        <v>2317805</v>
      </c>
    </row>
    <row r="253" spans="1:8" x14ac:dyDescent="0.2">
      <c r="A253" s="13" t="s">
        <v>302</v>
      </c>
      <c r="B253" s="13">
        <v>957</v>
      </c>
      <c r="C253" s="13" t="s">
        <v>75</v>
      </c>
      <c r="D253" s="13" t="s">
        <v>3</v>
      </c>
      <c r="E253" s="14" t="s">
        <v>186</v>
      </c>
      <c r="F253" s="14" t="s">
        <v>301</v>
      </c>
      <c r="G253" s="15">
        <v>6000</v>
      </c>
      <c r="H253" s="15">
        <v>6000</v>
      </c>
    </row>
    <row r="254" spans="1:8" ht="25.5" x14ac:dyDescent="0.2">
      <c r="A254" s="10" t="s">
        <v>189</v>
      </c>
      <c r="B254" s="10">
        <v>957</v>
      </c>
      <c r="C254" s="10" t="s">
        <v>75</v>
      </c>
      <c r="D254" s="10" t="s">
        <v>3</v>
      </c>
      <c r="E254" s="11" t="s">
        <v>188</v>
      </c>
      <c r="F254" s="11"/>
      <c r="G254" s="12">
        <f>G255</f>
        <v>17000</v>
      </c>
      <c r="H254" s="12">
        <f>H255</f>
        <v>16800</v>
      </c>
    </row>
    <row r="255" spans="1:8" ht="51" x14ac:dyDescent="0.2">
      <c r="A255" s="10" t="s">
        <v>191</v>
      </c>
      <c r="B255" s="10">
        <v>957</v>
      </c>
      <c r="C255" s="10" t="s">
        <v>75</v>
      </c>
      <c r="D255" s="10" t="s">
        <v>3</v>
      </c>
      <c r="E255" s="11" t="s">
        <v>190</v>
      </c>
      <c r="F255" s="11"/>
      <c r="G255" s="12">
        <f t="shared" ref="G255:H255" si="78">G256</f>
        <v>17000</v>
      </c>
      <c r="H255" s="12">
        <f t="shared" si="78"/>
        <v>16800</v>
      </c>
    </row>
    <row r="256" spans="1:8" ht="25.5" x14ac:dyDescent="0.2">
      <c r="A256" s="13" t="s">
        <v>290</v>
      </c>
      <c r="B256" s="13">
        <v>957</v>
      </c>
      <c r="C256" s="13" t="s">
        <v>75</v>
      </c>
      <c r="D256" s="13" t="s">
        <v>3</v>
      </c>
      <c r="E256" s="14" t="s">
        <v>190</v>
      </c>
      <c r="F256" s="14" t="s">
        <v>289</v>
      </c>
      <c r="G256" s="15">
        <f>3600+13400</f>
        <v>17000</v>
      </c>
      <c r="H256" s="15">
        <f>3600+13200</f>
        <v>16800</v>
      </c>
    </row>
    <row r="257" spans="1:8" ht="25.5" x14ac:dyDescent="0.2">
      <c r="A257" s="10" t="s">
        <v>193</v>
      </c>
      <c r="B257" s="10">
        <v>957</v>
      </c>
      <c r="C257" s="10" t="s">
        <v>75</v>
      </c>
      <c r="D257" s="10" t="s">
        <v>3</v>
      </c>
      <c r="E257" s="11" t="s">
        <v>192</v>
      </c>
      <c r="F257" s="11"/>
      <c r="G257" s="12">
        <f t="shared" ref="G257:H257" si="79">G258</f>
        <v>2895277</v>
      </c>
      <c r="H257" s="12">
        <f t="shared" si="79"/>
        <v>3315290</v>
      </c>
    </row>
    <row r="258" spans="1:8" ht="38.25" x14ac:dyDescent="0.2">
      <c r="A258" s="10" t="s">
        <v>195</v>
      </c>
      <c r="B258" s="10">
        <v>957</v>
      </c>
      <c r="C258" s="10" t="s">
        <v>75</v>
      </c>
      <c r="D258" s="10" t="s">
        <v>3</v>
      </c>
      <c r="E258" s="11" t="s">
        <v>194</v>
      </c>
      <c r="F258" s="11"/>
      <c r="G258" s="12">
        <f>G259</f>
        <v>2895277</v>
      </c>
      <c r="H258" s="12">
        <f>H259</f>
        <v>3315290</v>
      </c>
    </row>
    <row r="259" spans="1:8" ht="38.25" x14ac:dyDescent="0.2">
      <c r="A259" s="10" t="s">
        <v>195</v>
      </c>
      <c r="B259" s="10">
        <v>957</v>
      </c>
      <c r="C259" s="10" t="s">
        <v>75</v>
      </c>
      <c r="D259" s="10" t="s">
        <v>3</v>
      </c>
      <c r="E259" s="11" t="s">
        <v>194</v>
      </c>
      <c r="F259" s="11"/>
      <c r="G259" s="12">
        <f t="shared" ref="G259:H259" si="80">SUM(G260:G262)</f>
        <v>2895277</v>
      </c>
      <c r="H259" s="12">
        <f t="shared" si="80"/>
        <v>3315290</v>
      </c>
    </row>
    <row r="260" spans="1:8" ht="63.75" x14ac:dyDescent="0.2">
      <c r="A260" s="13" t="s">
        <v>288</v>
      </c>
      <c r="B260" s="13">
        <v>957</v>
      </c>
      <c r="C260" s="13" t="s">
        <v>75</v>
      </c>
      <c r="D260" s="13" t="s">
        <v>3</v>
      </c>
      <c r="E260" s="14" t="s">
        <v>194</v>
      </c>
      <c r="F260" s="14" t="s">
        <v>287</v>
      </c>
      <c r="G260" s="15">
        <v>2271013</v>
      </c>
      <c r="H260" s="15">
        <v>2273097</v>
      </c>
    </row>
    <row r="261" spans="1:8" ht="25.5" x14ac:dyDescent="0.2">
      <c r="A261" s="13" t="s">
        <v>290</v>
      </c>
      <c r="B261" s="13">
        <v>957</v>
      </c>
      <c r="C261" s="13" t="s">
        <v>75</v>
      </c>
      <c r="D261" s="13" t="s">
        <v>3</v>
      </c>
      <c r="E261" s="14" t="s">
        <v>194</v>
      </c>
      <c r="F261" s="14" t="s">
        <v>289</v>
      </c>
      <c r="G261" s="15">
        <v>613264</v>
      </c>
      <c r="H261" s="15">
        <v>1031193</v>
      </c>
    </row>
    <row r="262" spans="1:8" x14ac:dyDescent="0.2">
      <c r="A262" s="13" t="s">
        <v>302</v>
      </c>
      <c r="B262" s="13">
        <v>957</v>
      </c>
      <c r="C262" s="13" t="s">
        <v>75</v>
      </c>
      <c r="D262" s="13" t="s">
        <v>3</v>
      </c>
      <c r="E262" s="14" t="s">
        <v>194</v>
      </c>
      <c r="F262" s="14" t="s">
        <v>301</v>
      </c>
      <c r="G262" s="15">
        <v>11000</v>
      </c>
      <c r="H262" s="15">
        <v>11000</v>
      </c>
    </row>
    <row r="263" spans="1:8" ht="25.5" x14ac:dyDescent="0.2">
      <c r="A263" s="10" t="s">
        <v>197</v>
      </c>
      <c r="B263" s="10">
        <v>957</v>
      </c>
      <c r="C263" s="10" t="s">
        <v>75</v>
      </c>
      <c r="D263" s="10" t="s">
        <v>3</v>
      </c>
      <c r="E263" s="11" t="s">
        <v>196</v>
      </c>
      <c r="F263" s="11"/>
      <c r="G263" s="12">
        <f>G264</f>
        <v>26946453</v>
      </c>
      <c r="H263" s="12">
        <f>H264</f>
        <v>28334945</v>
      </c>
    </row>
    <row r="264" spans="1:8" ht="51" x14ac:dyDescent="0.2">
      <c r="A264" s="10" t="s">
        <v>199</v>
      </c>
      <c r="B264" s="10">
        <v>957</v>
      </c>
      <c r="C264" s="10" t="s">
        <v>75</v>
      </c>
      <c r="D264" s="10" t="s">
        <v>3</v>
      </c>
      <c r="E264" s="11" t="s">
        <v>198</v>
      </c>
      <c r="F264" s="11"/>
      <c r="G264" s="12">
        <f>G265</f>
        <v>26946453</v>
      </c>
      <c r="H264" s="12">
        <f>H265</f>
        <v>28334945</v>
      </c>
    </row>
    <row r="265" spans="1:8" ht="51" x14ac:dyDescent="0.2">
      <c r="A265" s="10" t="s">
        <v>199</v>
      </c>
      <c r="B265" s="10">
        <v>957</v>
      </c>
      <c r="C265" s="10" t="s">
        <v>75</v>
      </c>
      <c r="D265" s="10" t="s">
        <v>3</v>
      </c>
      <c r="E265" s="11" t="s">
        <v>198</v>
      </c>
      <c r="F265" s="11"/>
      <c r="G265" s="12">
        <f t="shared" ref="G265:H265" si="81">SUM(G266:G268)</f>
        <v>26946453</v>
      </c>
      <c r="H265" s="12">
        <f t="shared" si="81"/>
        <v>28334945</v>
      </c>
    </row>
    <row r="266" spans="1:8" ht="63.75" x14ac:dyDescent="0.2">
      <c r="A266" s="13" t="s">
        <v>288</v>
      </c>
      <c r="B266" s="13">
        <v>957</v>
      </c>
      <c r="C266" s="13" t="s">
        <v>75</v>
      </c>
      <c r="D266" s="13" t="s">
        <v>3</v>
      </c>
      <c r="E266" s="14" t="s">
        <v>198</v>
      </c>
      <c r="F266" s="14" t="s">
        <v>287</v>
      </c>
      <c r="G266" s="15">
        <v>24040811</v>
      </c>
      <c r="H266" s="15">
        <v>24449915</v>
      </c>
    </row>
    <row r="267" spans="1:8" ht="25.5" x14ac:dyDescent="0.2">
      <c r="A267" s="13" t="s">
        <v>290</v>
      </c>
      <c r="B267" s="13">
        <v>957</v>
      </c>
      <c r="C267" s="13" t="s">
        <v>75</v>
      </c>
      <c r="D267" s="13" t="s">
        <v>3</v>
      </c>
      <c r="E267" s="14" t="s">
        <v>198</v>
      </c>
      <c r="F267" s="14" t="s">
        <v>289</v>
      </c>
      <c r="G267" s="15">
        <v>2700642</v>
      </c>
      <c r="H267" s="15">
        <v>3680030</v>
      </c>
    </row>
    <row r="268" spans="1:8" x14ac:dyDescent="0.2">
      <c r="A268" s="13" t="s">
        <v>302</v>
      </c>
      <c r="B268" s="13">
        <v>957</v>
      </c>
      <c r="C268" s="13" t="s">
        <v>75</v>
      </c>
      <c r="D268" s="13" t="s">
        <v>3</v>
      </c>
      <c r="E268" s="14" t="s">
        <v>198</v>
      </c>
      <c r="F268" s="14" t="s">
        <v>301</v>
      </c>
      <c r="G268" s="15">
        <v>205000</v>
      </c>
      <c r="H268" s="15">
        <v>205000</v>
      </c>
    </row>
    <row r="269" spans="1:8" ht="25.5" x14ac:dyDescent="0.2">
      <c r="A269" s="10" t="s">
        <v>202</v>
      </c>
      <c r="B269" s="10">
        <v>957</v>
      </c>
      <c r="C269" s="10" t="s">
        <v>75</v>
      </c>
      <c r="D269" s="10" t="s">
        <v>20</v>
      </c>
      <c r="E269" s="11"/>
      <c r="F269" s="11"/>
      <c r="G269" s="12">
        <f t="shared" ref="G269:H271" si="82">G270</f>
        <v>3748888</v>
      </c>
      <c r="H269" s="12">
        <f t="shared" si="82"/>
        <v>3980880</v>
      </c>
    </row>
    <row r="270" spans="1:8" ht="38.25" x14ac:dyDescent="0.2">
      <c r="A270" s="10" t="s">
        <v>183</v>
      </c>
      <c r="B270" s="10">
        <v>957</v>
      </c>
      <c r="C270" s="10" t="s">
        <v>75</v>
      </c>
      <c r="D270" s="10" t="s">
        <v>20</v>
      </c>
      <c r="E270" s="11" t="s">
        <v>182</v>
      </c>
      <c r="F270" s="11"/>
      <c r="G270" s="12">
        <f t="shared" si="82"/>
        <v>3748888</v>
      </c>
      <c r="H270" s="12">
        <f t="shared" si="82"/>
        <v>3980880</v>
      </c>
    </row>
    <row r="271" spans="1:8" ht="25.5" x14ac:dyDescent="0.2">
      <c r="A271" s="10" t="s">
        <v>201</v>
      </c>
      <c r="B271" s="10">
        <v>957</v>
      </c>
      <c r="C271" s="10" t="s">
        <v>75</v>
      </c>
      <c r="D271" s="10" t="s">
        <v>20</v>
      </c>
      <c r="E271" s="11" t="s">
        <v>200</v>
      </c>
      <c r="F271" s="11"/>
      <c r="G271" s="12">
        <f t="shared" si="82"/>
        <v>3748888</v>
      </c>
      <c r="H271" s="12">
        <f t="shared" si="82"/>
        <v>3980880</v>
      </c>
    </row>
    <row r="272" spans="1:8" ht="51" x14ac:dyDescent="0.2">
      <c r="A272" s="10" t="s">
        <v>204</v>
      </c>
      <c r="B272" s="10">
        <v>957</v>
      </c>
      <c r="C272" s="10" t="s">
        <v>75</v>
      </c>
      <c r="D272" s="10" t="s">
        <v>20</v>
      </c>
      <c r="E272" s="11" t="s">
        <v>203</v>
      </c>
      <c r="F272" s="11"/>
      <c r="G272" s="12">
        <f>SUM(G273:G274)</f>
        <v>3748888</v>
      </c>
      <c r="H272" s="12">
        <f>SUM(H273:H274)</f>
        <v>3980880</v>
      </c>
    </row>
    <row r="273" spans="1:8" ht="63.75" x14ac:dyDescent="0.2">
      <c r="A273" s="13" t="s">
        <v>288</v>
      </c>
      <c r="B273" s="13">
        <v>957</v>
      </c>
      <c r="C273" s="13" t="s">
        <v>75</v>
      </c>
      <c r="D273" s="13" t="s">
        <v>20</v>
      </c>
      <c r="E273" s="14" t="s">
        <v>203</v>
      </c>
      <c r="F273" s="14" t="s">
        <v>287</v>
      </c>
      <c r="G273" s="15">
        <v>3735888</v>
      </c>
      <c r="H273" s="15">
        <v>3755880</v>
      </c>
    </row>
    <row r="274" spans="1:8" ht="25.5" x14ac:dyDescent="0.2">
      <c r="A274" s="13" t="s">
        <v>292</v>
      </c>
      <c r="B274" s="13">
        <v>957</v>
      </c>
      <c r="C274" s="13" t="s">
        <v>75</v>
      </c>
      <c r="D274" s="13" t="s">
        <v>20</v>
      </c>
      <c r="E274" s="14" t="s">
        <v>203</v>
      </c>
      <c r="F274" s="14" t="s">
        <v>289</v>
      </c>
      <c r="G274" s="15">
        <v>13000</v>
      </c>
      <c r="H274" s="15">
        <v>225000</v>
      </c>
    </row>
    <row r="275" spans="1:8" x14ac:dyDescent="0.2">
      <c r="A275" s="10" t="s">
        <v>277</v>
      </c>
      <c r="B275" s="10">
        <v>957</v>
      </c>
      <c r="C275" s="10" t="s">
        <v>41</v>
      </c>
      <c r="D275" s="10"/>
      <c r="E275" s="11"/>
      <c r="F275" s="11"/>
      <c r="G275" s="12">
        <f t="shared" ref="G275:H280" si="83">G276</f>
        <v>150000</v>
      </c>
      <c r="H275" s="12">
        <f t="shared" si="83"/>
        <v>150000</v>
      </c>
    </row>
    <row r="276" spans="1:8" x14ac:dyDescent="0.2">
      <c r="A276" s="10" t="s">
        <v>40</v>
      </c>
      <c r="B276" s="10">
        <v>957</v>
      </c>
      <c r="C276" s="10" t="s">
        <v>41</v>
      </c>
      <c r="D276" s="10" t="s">
        <v>3</v>
      </c>
      <c r="E276" s="11"/>
      <c r="F276" s="11"/>
      <c r="G276" s="12">
        <f t="shared" si="83"/>
        <v>150000</v>
      </c>
      <c r="H276" s="12">
        <f t="shared" si="83"/>
        <v>150000</v>
      </c>
    </row>
    <row r="277" spans="1:8" ht="38.25" x14ac:dyDescent="0.2">
      <c r="A277" s="10" t="s">
        <v>183</v>
      </c>
      <c r="B277" s="10">
        <v>957</v>
      </c>
      <c r="C277" s="10" t="s">
        <v>41</v>
      </c>
      <c r="D277" s="10" t="s">
        <v>3</v>
      </c>
      <c r="E277" s="11" t="s">
        <v>182</v>
      </c>
      <c r="F277" s="11"/>
      <c r="G277" s="12">
        <f t="shared" si="83"/>
        <v>150000</v>
      </c>
      <c r="H277" s="12">
        <f t="shared" si="83"/>
        <v>150000</v>
      </c>
    </row>
    <row r="278" spans="1:8" ht="25.5" x14ac:dyDescent="0.2">
      <c r="A278" s="10" t="s">
        <v>201</v>
      </c>
      <c r="B278" s="10">
        <v>957</v>
      </c>
      <c r="C278" s="10" t="s">
        <v>41</v>
      </c>
      <c r="D278" s="10" t="s">
        <v>3</v>
      </c>
      <c r="E278" s="11" t="s">
        <v>200</v>
      </c>
      <c r="F278" s="11"/>
      <c r="G278" s="12">
        <f t="shared" si="83"/>
        <v>150000</v>
      </c>
      <c r="H278" s="12">
        <f t="shared" si="83"/>
        <v>150000</v>
      </c>
    </row>
    <row r="279" spans="1:8" ht="25.5" x14ac:dyDescent="0.2">
      <c r="A279" s="10" t="s">
        <v>206</v>
      </c>
      <c r="B279" s="10">
        <v>957</v>
      </c>
      <c r="C279" s="10" t="s">
        <v>41</v>
      </c>
      <c r="D279" s="10" t="s">
        <v>3</v>
      </c>
      <c r="E279" s="11" t="s">
        <v>205</v>
      </c>
      <c r="F279" s="11"/>
      <c r="G279" s="12">
        <f t="shared" si="83"/>
        <v>150000</v>
      </c>
      <c r="H279" s="12">
        <f t="shared" si="83"/>
        <v>150000</v>
      </c>
    </row>
    <row r="280" spans="1:8" ht="102" x14ac:dyDescent="0.2">
      <c r="A280" s="17" t="s">
        <v>208</v>
      </c>
      <c r="B280" s="17">
        <v>957</v>
      </c>
      <c r="C280" s="10" t="s">
        <v>41</v>
      </c>
      <c r="D280" s="10" t="s">
        <v>3</v>
      </c>
      <c r="E280" s="11" t="s">
        <v>207</v>
      </c>
      <c r="F280" s="11"/>
      <c r="G280" s="12">
        <f t="shared" si="83"/>
        <v>150000</v>
      </c>
      <c r="H280" s="12">
        <f t="shared" si="83"/>
        <v>150000</v>
      </c>
    </row>
    <row r="281" spans="1:8" ht="25.5" x14ac:dyDescent="0.2">
      <c r="A281" s="13" t="s">
        <v>290</v>
      </c>
      <c r="B281" s="18">
        <v>957</v>
      </c>
      <c r="C281" s="13" t="s">
        <v>41</v>
      </c>
      <c r="D281" s="13" t="s">
        <v>3</v>
      </c>
      <c r="E281" s="14" t="s">
        <v>207</v>
      </c>
      <c r="F281" s="14" t="s">
        <v>289</v>
      </c>
      <c r="G281" s="15">
        <v>150000</v>
      </c>
      <c r="H281" s="15">
        <v>150000</v>
      </c>
    </row>
    <row r="282" spans="1:8" ht="25.5" x14ac:dyDescent="0.2">
      <c r="A282" s="10" t="s">
        <v>283</v>
      </c>
      <c r="B282" s="10" t="s">
        <v>284</v>
      </c>
      <c r="C282" s="6"/>
      <c r="D282" s="6"/>
      <c r="E282" s="7"/>
      <c r="F282" s="7"/>
      <c r="G282" s="8">
        <f>G283+G354</f>
        <v>251328698.08000001</v>
      </c>
      <c r="H282" s="8">
        <f>H283+H354</f>
        <v>236795228.08000001</v>
      </c>
    </row>
    <row r="283" spans="1:8" x14ac:dyDescent="0.2">
      <c r="A283" s="10" t="s">
        <v>274</v>
      </c>
      <c r="B283" s="10" t="s">
        <v>284</v>
      </c>
      <c r="C283" s="10" t="s">
        <v>77</v>
      </c>
      <c r="D283" s="10"/>
      <c r="E283" s="11"/>
      <c r="F283" s="11"/>
      <c r="G283" s="12">
        <f>G284+G295+G327+G332+G345</f>
        <v>250121798.08000001</v>
      </c>
      <c r="H283" s="12">
        <f>H284+H295+H327+H332+H345</f>
        <v>235588328.08000001</v>
      </c>
    </row>
    <row r="284" spans="1:8" x14ac:dyDescent="0.2">
      <c r="A284" s="10" t="s">
        <v>78</v>
      </c>
      <c r="B284" s="10" t="s">
        <v>284</v>
      </c>
      <c r="C284" s="10" t="s">
        <v>77</v>
      </c>
      <c r="D284" s="10" t="s">
        <v>3</v>
      </c>
      <c r="E284" s="11"/>
      <c r="F284" s="11"/>
      <c r="G284" s="12">
        <f t="shared" ref="G284:H285" si="84">G285</f>
        <v>60885784.100000001</v>
      </c>
      <c r="H284" s="12">
        <f t="shared" si="84"/>
        <v>55469284.100000001</v>
      </c>
    </row>
    <row r="285" spans="1:8" ht="38.25" x14ac:dyDescent="0.2">
      <c r="A285" s="10" t="s">
        <v>210</v>
      </c>
      <c r="B285" s="10" t="s">
        <v>284</v>
      </c>
      <c r="C285" s="10" t="s">
        <v>77</v>
      </c>
      <c r="D285" s="10" t="s">
        <v>3</v>
      </c>
      <c r="E285" s="11" t="s">
        <v>209</v>
      </c>
      <c r="F285" s="11"/>
      <c r="G285" s="12">
        <f t="shared" si="84"/>
        <v>60885784.100000001</v>
      </c>
      <c r="H285" s="12">
        <f t="shared" si="84"/>
        <v>55469284.100000001</v>
      </c>
    </row>
    <row r="286" spans="1:8" x14ac:dyDescent="0.2">
      <c r="A286" s="10" t="s">
        <v>212</v>
      </c>
      <c r="B286" s="10" t="s">
        <v>284</v>
      </c>
      <c r="C286" s="10" t="s">
        <v>77</v>
      </c>
      <c r="D286" s="10" t="s">
        <v>3</v>
      </c>
      <c r="E286" s="11" t="s">
        <v>211</v>
      </c>
      <c r="F286" s="11"/>
      <c r="G286" s="12">
        <f t="shared" ref="G286:H286" si="85">G287+G291</f>
        <v>60885784.100000001</v>
      </c>
      <c r="H286" s="12">
        <f t="shared" si="85"/>
        <v>55469284.100000001</v>
      </c>
    </row>
    <row r="287" spans="1:8" ht="38.25" x14ac:dyDescent="0.2">
      <c r="A287" s="10" t="s">
        <v>214</v>
      </c>
      <c r="B287" s="10" t="s">
        <v>284</v>
      </c>
      <c r="C287" s="10" t="s">
        <v>77</v>
      </c>
      <c r="D287" s="10" t="s">
        <v>3</v>
      </c>
      <c r="E287" s="11" t="s">
        <v>213</v>
      </c>
      <c r="F287" s="11"/>
      <c r="G287" s="12">
        <f t="shared" ref="G287:H287" si="86">G288</f>
        <v>48748700</v>
      </c>
      <c r="H287" s="12">
        <f t="shared" si="86"/>
        <v>43332200</v>
      </c>
    </row>
    <row r="288" spans="1:8" ht="51" x14ac:dyDescent="0.2">
      <c r="A288" s="10" t="s">
        <v>216</v>
      </c>
      <c r="B288" s="10" t="s">
        <v>284</v>
      </c>
      <c r="C288" s="10" t="s">
        <v>77</v>
      </c>
      <c r="D288" s="10" t="s">
        <v>3</v>
      </c>
      <c r="E288" s="11" t="s">
        <v>215</v>
      </c>
      <c r="F288" s="11"/>
      <c r="G288" s="12">
        <f t="shared" ref="G288:H288" si="87">SUM(G289:G290)</f>
        <v>48748700</v>
      </c>
      <c r="H288" s="12">
        <f t="shared" si="87"/>
        <v>43332200</v>
      </c>
    </row>
    <row r="289" spans="1:8" ht="63.75" x14ac:dyDescent="0.2">
      <c r="A289" s="13" t="s">
        <v>288</v>
      </c>
      <c r="B289" s="13" t="s">
        <v>284</v>
      </c>
      <c r="C289" s="13" t="s">
        <v>77</v>
      </c>
      <c r="D289" s="13" t="s">
        <v>3</v>
      </c>
      <c r="E289" s="14" t="s">
        <v>215</v>
      </c>
      <c r="F289" s="14" t="s">
        <v>287</v>
      </c>
      <c r="G289" s="15">
        <v>48541700</v>
      </c>
      <c r="H289" s="15">
        <v>43125200</v>
      </c>
    </row>
    <row r="290" spans="1:8" ht="25.5" x14ac:dyDescent="0.2">
      <c r="A290" s="13" t="s">
        <v>290</v>
      </c>
      <c r="B290" s="13" t="s">
        <v>284</v>
      </c>
      <c r="C290" s="13" t="s">
        <v>77</v>
      </c>
      <c r="D290" s="13" t="s">
        <v>3</v>
      </c>
      <c r="E290" s="14" t="s">
        <v>215</v>
      </c>
      <c r="F290" s="14" t="s">
        <v>289</v>
      </c>
      <c r="G290" s="15">
        <v>207000</v>
      </c>
      <c r="H290" s="15">
        <v>207000</v>
      </c>
    </row>
    <row r="291" spans="1:8" ht="38.25" x14ac:dyDescent="0.2">
      <c r="A291" s="10" t="s">
        <v>218</v>
      </c>
      <c r="B291" s="10" t="s">
        <v>284</v>
      </c>
      <c r="C291" s="10" t="s">
        <v>77</v>
      </c>
      <c r="D291" s="10" t="s">
        <v>3</v>
      </c>
      <c r="E291" s="11" t="s">
        <v>217</v>
      </c>
      <c r="F291" s="11"/>
      <c r="G291" s="12">
        <f t="shared" ref="G291:H291" si="88">SUM(G292:G294)</f>
        <v>12137084.1</v>
      </c>
      <c r="H291" s="12">
        <f t="shared" si="88"/>
        <v>12137084.1</v>
      </c>
    </row>
    <row r="292" spans="1:8" ht="63.75" x14ac:dyDescent="0.2">
      <c r="A292" s="13" t="s">
        <v>288</v>
      </c>
      <c r="B292" s="13" t="s">
        <v>284</v>
      </c>
      <c r="C292" s="13" t="s">
        <v>77</v>
      </c>
      <c r="D292" s="13" t="s">
        <v>3</v>
      </c>
      <c r="E292" s="14" t="s">
        <v>217</v>
      </c>
      <c r="F292" s="14" t="s">
        <v>287</v>
      </c>
      <c r="G292" s="15">
        <f>1335000+826184.1</f>
        <v>2161184.1</v>
      </c>
      <c r="H292" s="15">
        <f>1335000+826184.1</f>
        <v>2161184.1</v>
      </c>
    </row>
    <row r="293" spans="1:8" ht="25.5" x14ac:dyDescent="0.2">
      <c r="A293" s="13" t="s">
        <v>290</v>
      </c>
      <c r="B293" s="13" t="s">
        <v>284</v>
      </c>
      <c r="C293" s="13" t="s">
        <v>77</v>
      </c>
      <c r="D293" s="13" t="s">
        <v>3</v>
      </c>
      <c r="E293" s="14" t="s">
        <v>217</v>
      </c>
      <c r="F293" s="14" t="s">
        <v>289</v>
      </c>
      <c r="G293" s="15">
        <v>9821600</v>
      </c>
      <c r="H293" s="15">
        <v>9821600</v>
      </c>
    </row>
    <row r="294" spans="1:8" x14ac:dyDescent="0.2">
      <c r="A294" s="13" t="s">
        <v>302</v>
      </c>
      <c r="B294" s="13" t="s">
        <v>284</v>
      </c>
      <c r="C294" s="13" t="s">
        <v>77</v>
      </c>
      <c r="D294" s="13" t="s">
        <v>3</v>
      </c>
      <c r="E294" s="14" t="s">
        <v>217</v>
      </c>
      <c r="F294" s="14" t="s">
        <v>301</v>
      </c>
      <c r="G294" s="15">
        <v>154300</v>
      </c>
      <c r="H294" s="15">
        <v>154300</v>
      </c>
    </row>
    <row r="295" spans="1:8" x14ac:dyDescent="0.2">
      <c r="A295" s="10" t="s">
        <v>76</v>
      </c>
      <c r="B295" s="10" t="s">
        <v>284</v>
      </c>
      <c r="C295" s="10" t="s">
        <v>77</v>
      </c>
      <c r="D295" s="10" t="s">
        <v>34</v>
      </c>
      <c r="E295" s="11"/>
      <c r="F295" s="11"/>
      <c r="G295" s="12">
        <f t="shared" ref="G295:H296" si="89">G296</f>
        <v>138448671.61000001</v>
      </c>
      <c r="H295" s="12">
        <f t="shared" si="89"/>
        <v>129340801.61</v>
      </c>
    </row>
    <row r="296" spans="1:8" ht="38.25" x14ac:dyDescent="0.2">
      <c r="A296" s="10" t="s">
        <v>210</v>
      </c>
      <c r="B296" s="10" t="s">
        <v>284</v>
      </c>
      <c r="C296" s="10" t="s">
        <v>77</v>
      </c>
      <c r="D296" s="10" t="s">
        <v>34</v>
      </c>
      <c r="E296" s="11" t="s">
        <v>209</v>
      </c>
      <c r="F296" s="11"/>
      <c r="G296" s="12">
        <f t="shared" si="89"/>
        <v>138448671.61000001</v>
      </c>
      <c r="H296" s="12">
        <f t="shared" si="89"/>
        <v>129340801.61</v>
      </c>
    </row>
    <row r="297" spans="1:8" x14ac:dyDescent="0.2">
      <c r="A297" s="10" t="s">
        <v>220</v>
      </c>
      <c r="B297" s="10" t="s">
        <v>284</v>
      </c>
      <c r="C297" s="10" t="s">
        <v>77</v>
      </c>
      <c r="D297" s="10" t="s">
        <v>34</v>
      </c>
      <c r="E297" s="11" t="s">
        <v>219</v>
      </c>
      <c r="F297" s="11"/>
      <c r="G297" s="12">
        <f>G298+G303+G314+G321+G323</f>
        <v>138448671.61000001</v>
      </c>
      <c r="H297" s="12">
        <f>H298+H303+H314+H321+H323</f>
        <v>129340801.61</v>
      </c>
    </row>
    <row r="298" spans="1:8" ht="51" x14ac:dyDescent="0.2">
      <c r="A298" s="10" t="s">
        <v>222</v>
      </c>
      <c r="B298" s="10" t="s">
        <v>284</v>
      </c>
      <c r="C298" s="10" t="s">
        <v>77</v>
      </c>
      <c r="D298" s="10" t="s">
        <v>34</v>
      </c>
      <c r="E298" s="11" t="s">
        <v>221</v>
      </c>
      <c r="F298" s="11"/>
      <c r="G298" s="12">
        <f t="shared" ref="G298:H298" si="90">G299</f>
        <v>107404100</v>
      </c>
      <c r="H298" s="12">
        <f t="shared" si="90"/>
        <v>95470300</v>
      </c>
    </row>
    <row r="299" spans="1:8" ht="102" x14ac:dyDescent="0.2">
      <c r="A299" s="17" t="s">
        <v>224</v>
      </c>
      <c r="B299" s="17" t="s">
        <v>284</v>
      </c>
      <c r="C299" s="10" t="s">
        <v>77</v>
      </c>
      <c r="D299" s="10" t="s">
        <v>34</v>
      </c>
      <c r="E299" s="11" t="s">
        <v>223</v>
      </c>
      <c r="F299" s="11"/>
      <c r="G299" s="12">
        <f t="shared" ref="G299:H299" si="91">SUM(G300:G302)</f>
        <v>107404100</v>
      </c>
      <c r="H299" s="12">
        <f t="shared" si="91"/>
        <v>95470300</v>
      </c>
    </row>
    <row r="300" spans="1:8" ht="63.75" x14ac:dyDescent="0.2">
      <c r="A300" s="13" t="s">
        <v>288</v>
      </c>
      <c r="B300" s="18" t="s">
        <v>284</v>
      </c>
      <c r="C300" s="13" t="s">
        <v>77</v>
      </c>
      <c r="D300" s="13" t="s">
        <v>34</v>
      </c>
      <c r="E300" s="14" t="s">
        <v>223</v>
      </c>
      <c r="F300" s="14" t="s">
        <v>287</v>
      </c>
      <c r="G300" s="15">
        <v>69295000</v>
      </c>
      <c r="H300" s="15">
        <v>69295000</v>
      </c>
    </row>
    <row r="301" spans="1:8" ht="25.5" x14ac:dyDescent="0.2">
      <c r="A301" s="13" t="s">
        <v>290</v>
      </c>
      <c r="B301" s="18" t="s">
        <v>284</v>
      </c>
      <c r="C301" s="13" t="s">
        <v>77</v>
      </c>
      <c r="D301" s="13" t="s">
        <v>34</v>
      </c>
      <c r="E301" s="14" t="s">
        <v>223</v>
      </c>
      <c r="F301" s="14" t="s">
        <v>289</v>
      </c>
      <c r="G301" s="15">
        <v>720000</v>
      </c>
      <c r="H301" s="15">
        <v>720000</v>
      </c>
    </row>
    <row r="302" spans="1:8" ht="38.25" x14ac:dyDescent="0.2">
      <c r="A302" s="16" t="s">
        <v>298</v>
      </c>
      <c r="B302" s="18" t="s">
        <v>284</v>
      </c>
      <c r="C302" s="13" t="s">
        <v>77</v>
      </c>
      <c r="D302" s="13" t="s">
        <v>34</v>
      </c>
      <c r="E302" s="14" t="s">
        <v>223</v>
      </c>
      <c r="F302" s="14" t="s">
        <v>297</v>
      </c>
      <c r="G302" s="15">
        <v>37389100</v>
      </c>
      <c r="H302" s="15">
        <v>25455300</v>
      </c>
    </row>
    <row r="303" spans="1:8" ht="51" x14ac:dyDescent="0.2">
      <c r="A303" s="10" t="s">
        <v>226</v>
      </c>
      <c r="B303" s="10" t="s">
        <v>284</v>
      </c>
      <c r="C303" s="10" t="s">
        <v>77</v>
      </c>
      <c r="D303" s="10" t="s">
        <v>34</v>
      </c>
      <c r="E303" s="11" t="s">
        <v>225</v>
      </c>
      <c r="F303" s="11"/>
      <c r="G303" s="12">
        <f>G304+G309+G311</f>
        <v>30238411.309999999</v>
      </c>
      <c r="H303" s="12">
        <f>H304+H309+H311</f>
        <v>33077041.309999999</v>
      </c>
    </row>
    <row r="304" spans="1:8" ht="51" x14ac:dyDescent="0.2">
      <c r="A304" s="10" t="s">
        <v>226</v>
      </c>
      <c r="B304" s="10" t="s">
        <v>284</v>
      </c>
      <c r="C304" s="10" t="s">
        <v>77</v>
      </c>
      <c r="D304" s="10" t="s">
        <v>34</v>
      </c>
      <c r="E304" s="11" t="s">
        <v>225</v>
      </c>
      <c r="F304" s="11"/>
      <c r="G304" s="12">
        <f>SUM(G305:G308)</f>
        <v>28539061.43</v>
      </c>
      <c r="H304" s="12">
        <f>SUM(H305:H308)</f>
        <v>31384391.43</v>
      </c>
    </row>
    <row r="305" spans="1:8" ht="63.75" x14ac:dyDescent="0.2">
      <c r="A305" s="13" t="s">
        <v>288</v>
      </c>
      <c r="B305" s="13" t="s">
        <v>284</v>
      </c>
      <c r="C305" s="13" t="s">
        <v>77</v>
      </c>
      <c r="D305" s="13" t="s">
        <v>34</v>
      </c>
      <c r="E305" s="14" t="s">
        <v>225</v>
      </c>
      <c r="F305" s="14" t="s">
        <v>287</v>
      </c>
      <c r="G305" s="15">
        <f t="shared" ref="G305:H305" si="92">2045000+898430.78</f>
        <v>2943430.7800000003</v>
      </c>
      <c r="H305" s="15">
        <f t="shared" si="92"/>
        <v>2943430.7800000003</v>
      </c>
    </row>
    <row r="306" spans="1:8" ht="25.5" x14ac:dyDescent="0.2">
      <c r="A306" s="13" t="s">
        <v>290</v>
      </c>
      <c r="B306" s="13" t="s">
        <v>284</v>
      </c>
      <c r="C306" s="13" t="s">
        <v>77</v>
      </c>
      <c r="D306" s="13" t="s">
        <v>34</v>
      </c>
      <c r="E306" s="14" t="s">
        <v>225</v>
      </c>
      <c r="F306" s="14" t="s">
        <v>289</v>
      </c>
      <c r="G306" s="15">
        <f>208650+1179150</f>
        <v>1387800</v>
      </c>
      <c r="H306" s="15">
        <f>208650+1179150</f>
        <v>1387800</v>
      </c>
    </row>
    <row r="307" spans="1:8" ht="38.25" x14ac:dyDescent="0.2">
      <c r="A307" s="16" t="s">
        <v>298</v>
      </c>
      <c r="B307" s="13" t="s">
        <v>284</v>
      </c>
      <c r="C307" s="13" t="s">
        <v>77</v>
      </c>
      <c r="D307" s="13" t="s">
        <v>34</v>
      </c>
      <c r="E307" s="14" t="s">
        <v>225</v>
      </c>
      <c r="F307" s="14" t="s">
        <v>297</v>
      </c>
      <c r="G307" s="15">
        <f>1713129+20472231.65+1875970</f>
        <v>24061330.649999999</v>
      </c>
      <c r="H307" s="15">
        <f>1713129+25193531.65</f>
        <v>26906660.649999999</v>
      </c>
    </row>
    <row r="308" spans="1:8" x14ac:dyDescent="0.2">
      <c r="A308" s="13" t="s">
        <v>302</v>
      </c>
      <c r="B308" s="13" t="s">
        <v>284</v>
      </c>
      <c r="C308" s="13" t="s">
        <v>77</v>
      </c>
      <c r="D308" s="13" t="s">
        <v>34</v>
      </c>
      <c r="E308" s="14" t="s">
        <v>225</v>
      </c>
      <c r="F308" s="14" t="s">
        <v>301</v>
      </c>
      <c r="G308" s="15">
        <v>146500</v>
      </c>
      <c r="H308" s="15">
        <v>146500</v>
      </c>
    </row>
    <row r="309" spans="1:8" ht="25.5" x14ac:dyDescent="0.2">
      <c r="A309" s="10" t="s">
        <v>228</v>
      </c>
      <c r="B309" s="10" t="s">
        <v>284</v>
      </c>
      <c r="C309" s="10" t="s">
        <v>77</v>
      </c>
      <c r="D309" s="10" t="s">
        <v>34</v>
      </c>
      <c r="E309" s="11" t="s">
        <v>227</v>
      </c>
      <c r="F309" s="11"/>
      <c r="G309" s="12">
        <f t="shared" ref="G309:H309" si="93">G310</f>
        <v>1134500</v>
      </c>
      <c r="H309" s="12">
        <f t="shared" si="93"/>
        <v>1134500</v>
      </c>
    </row>
    <row r="310" spans="1:8" ht="38.25" x14ac:dyDescent="0.2">
      <c r="A310" s="16" t="s">
        <v>298</v>
      </c>
      <c r="B310" s="13" t="s">
        <v>284</v>
      </c>
      <c r="C310" s="13" t="s">
        <v>77</v>
      </c>
      <c r="D310" s="13" t="s">
        <v>34</v>
      </c>
      <c r="E310" s="14" t="s">
        <v>227</v>
      </c>
      <c r="F310" s="14" t="s">
        <v>297</v>
      </c>
      <c r="G310" s="15">
        <f t="shared" ref="G310:H310" si="94">238300+896200</f>
        <v>1134500</v>
      </c>
      <c r="H310" s="15">
        <f t="shared" si="94"/>
        <v>1134500</v>
      </c>
    </row>
    <row r="311" spans="1:8" ht="102" x14ac:dyDescent="0.2">
      <c r="A311" s="17" t="s">
        <v>230</v>
      </c>
      <c r="B311" s="17" t="s">
        <v>284</v>
      </c>
      <c r="C311" s="10" t="s">
        <v>77</v>
      </c>
      <c r="D311" s="10" t="s">
        <v>34</v>
      </c>
      <c r="E311" s="11" t="s">
        <v>229</v>
      </c>
      <c r="F311" s="11"/>
      <c r="G311" s="12">
        <f t="shared" ref="G311:H311" si="95">SUM(G312:G313)</f>
        <v>564849.88</v>
      </c>
      <c r="H311" s="12">
        <f t="shared" si="95"/>
        <v>558149.88</v>
      </c>
    </row>
    <row r="312" spans="1:8" ht="25.5" x14ac:dyDescent="0.2">
      <c r="A312" s="13" t="s">
        <v>290</v>
      </c>
      <c r="B312" s="18" t="s">
        <v>284</v>
      </c>
      <c r="C312" s="13" t="s">
        <v>77</v>
      </c>
      <c r="D312" s="13" t="s">
        <v>34</v>
      </c>
      <c r="E312" s="14" t="s">
        <v>229</v>
      </c>
      <c r="F312" s="14" t="s">
        <v>289</v>
      </c>
      <c r="G312" s="15">
        <f t="shared" ref="G312" si="96">25895.36+47837.3</f>
        <v>73732.66</v>
      </c>
      <c r="H312" s="15">
        <f>25895.36+41137.3</f>
        <v>67032.66</v>
      </c>
    </row>
    <row r="313" spans="1:8" ht="38.25" x14ac:dyDescent="0.2">
      <c r="A313" s="16" t="s">
        <v>298</v>
      </c>
      <c r="B313" s="18" t="s">
        <v>284</v>
      </c>
      <c r="C313" s="13" t="s">
        <v>77</v>
      </c>
      <c r="D313" s="13" t="s">
        <v>34</v>
      </c>
      <c r="E313" s="14" t="s">
        <v>229</v>
      </c>
      <c r="F313" s="14" t="s">
        <v>297</v>
      </c>
      <c r="G313" s="15">
        <f t="shared" ref="G313:H313" si="97">152054.52+339062.7</f>
        <v>491117.22</v>
      </c>
      <c r="H313" s="15">
        <f t="shared" si="97"/>
        <v>491117.22</v>
      </c>
    </row>
    <row r="314" spans="1:8" ht="38.25" x14ac:dyDescent="0.2">
      <c r="A314" s="10" t="s">
        <v>232</v>
      </c>
      <c r="B314" s="10" t="s">
        <v>284</v>
      </c>
      <c r="C314" s="10" t="s">
        <v>77</v>
      </c>
      <c r="D314" s="10" t="s">
        <v>34</v>
      </c>
      <c r="E314" s="11" t="s">
        <v>231</v>
      </c>
      <c r="F314" s="11"/>
      <c r="G314" s="12">
        <f>G315+G318</f>
        <v>365795.22</v>
      </c>
      <c r="H314" s="12">
        <f>H315+H318</f>
        <v>353095.22</v>
      </c>
    </row>
    <row r="315" spans="1:8" ht="51" x14ac:dyDescent="0.2">
      <c r="A315" s="10" t="s">
        <v>234</v>
      </c>
      <c r="B315" s="10" t="s">
        <v>284</v>
      </c>
      <c r="C315" s="10" t="s">
        <v>77</v>
      </c>
      <c r="D315" s="10" t="s">
        <v>34</v>
      </c>
      <c r="E315" s="11" t="s">
        <v>233</v>
      </c>
      <c r="F315" s="11"/>
      <c r="G315" s="12">
        <f t="shared" ref="G315:H315" si="98">SUM(G316:G317)</f>
        <v>62400</v>
      </c>
      <c r="H315" s="12">
        <f t="shared" si="98"/>
        <v>62400</v>
      </c>
    </row>
    <row r="316" spans="1:8" ht="25.5" x14ac:dyDescent="0.2">
      <c r="A316" s="13" t="s">
        <v>290</v>
      </c>
      <c r="B316" s="13" t="s">
        <v>284</v>
      </c>
      <c r="C316" s="13" t="s">
        <v>77</v>
      </c>
      <c r="D316" s="13" t="s">
        <v>34</v>
      </c>
      <c r="E316" s="14" t="s">
        <v>233</v>
      </c>
      <c r="F316" s="14" t="s">
        <v>289</v>
      </c>
      <c r="G316" s="15">
        <v>31200</v>
      </c>
      <c r="H316" s="15">
        <v>31200</v>
      </c>
    </row>
    <row r="317" spans="1:8" ht="38.25" x14ac:dyDescent="0.2">
      <c r="A317" s="16" t="s">
        <v>298</v>
      </c>
      <c r="B317" s="13" t="s">
        <v>284</v>
      </c>
      <c r="C317" s="13" t="s">
        <v>77</v>
      </c>
      <c r="D317" s="13" t="s">
        <v>34</v>
      </c>
      <c r="E317" s="14" t="s">
        <v>233</v>
      </c>
      <c r="F317" s="14" t="s">
        <v>297</v>
      </c>
      <c r="G317" s="15">
        <v>31200</v>
      </c>
      <c r="H317" s="15">
        <v>31200</v>
      </c>
    </row>
    <row r="318" spans="1:8" ht="25.5" x14ac:dyDescent="0.2">
      <c r="A318" s="10" t="s">
        <v>236</v>
      </c>
      <c r="B318" s="10" t="s">
        <v>284</v>
      </c>
      <c r="C318" s="10" t="s">
        <v>77</v>
      </c>
      <c r="D318" s="10" t="s">
        <v>34</v>
      </c>
      <c r="E318" s="11" t="s">
        <v>235</v>
      </c>
      <c r="F318" s="11"/>
      <c r="G318" s="12">
        <f t="shared" ref="G318:H318" si="99">SUM(G319:G320)</f>
        <v>303395.21999999997</v>
      </c>
      <c r="H318" s="12">
        <f t="shared" si="99"/>
        <v>290695.21999999997</v>
      </c>
    </row>
    <row r="319" spans="1:8" ht="25.5" x14ac:dyDescent="0.2">
      <c r="A319" s="13" t="s">
        <v>290</v>
      </c>
      <c r="B319" s="13" t="s">
        <v>284</v>
      </c>
      <c r="C319" s="13" t="s">
        <v>77</v>
      </c>
      <c r="D319" s="13" t="s">
        <v>34</v>
      </c>
      <c r="E319" s="14" t="s">
        <v>235</v>
      </c>
      <c r="F319" s="14" t="s">
        <v>289</v>
      </c>
      <c r="G319" s="15">
        <f t="shared" ref="G319" si="100">21195.22+49699</f>
        <v>70894.22</v>
      </c>
      <c r="H319" s="15">
        <f>21195.22+36999</f>
        <v>58194.22</v>
      </c>
    </row>
    <row r="320" spans="1:8" ht="38.25" x14ac:dyDescent="0.2">
      <c r="A320" s="16" t="s">
        <v>298</v>
      </c>
      <c r="B320" s="13" t="s">
        <v>284</v>
      </c>
      <c r="C320" s="13" t="s">
        <v>77</v>
      </c>
      <c r="D320" s="13" t="s">
        <v>34</v>
      </c>
      <c r="E320" s="14" t="s">
        <v>235</v>
      </c>
      <c r="F320" s="14" t="s">
        <v>297</v>
      </c>
      <c r="G320" s="15">
        <v>232501</v>
      </c>
      <c r="H320" s="15">
        <v>232501</v>
      </c>
    </row>
    <row r="321" spans="1:8" ht="63.75" x14ac:dyDescent="0.2">
      <c r="A321" s="10" t="s">
        <v>238</v>
      </c>
      <c r="B321" s="10" t="s">
        <v>284</v>
      </c>
      <c r="C321" s="10" t="s">
        <v>77</v>
      </c>
      <c r="D321" s="10" t="s">
        <v>34</v>
      </c>
      <c r="E321" s="11" t="s">
        <v>237</v>
      </c>
      <c r="F321" s="11"/>
      <c r="G321" s="12">
        <f t="shared" ref="G321:H321" si="101">G322</f>
        <v>190228.08</v>
      </c>
      <c r="H321" s="12">
        <f t="shared" si="101"/>
        <v>190228.08</v>
      </c>
    </row>
    <row r="322" spans="1:8" ht="25.5" x14ac:dyDescent="0.2">
      <c r="A322" s="13" t="s">
        <v>290</v>
      </c>
      <c r="B322" s="13" t="s">
        <v>284</v>
      </c>
      <c r="C322" s="13" t="s">
        <v>77</v>
      </c>
      <c r="D322" s="13" t="s">
        <v>34</v>
      </c>
      <c r="E322" s="14" t="s">
        <v>237</v>
      </c>
      <c r="F322" s="14" t="s">
        <v>289</v>
      </c>
      <c r="G322" s="15">
        <v>190228.08</v>
      </c>
      <c r="H322" s="15">
        <v>190228.08</v>
      </c>
    </row>
    <row r="323" spans="1:8" ht="38.25" x14ac:dyDescent="0.2">
      <c r="A323" s="10" t="s">
        <v>240</v>
      </c>
      <c r="B323" s="10" t="s">
        <v>284</v>
      </c>
      <c r="C323" s="10" t="s">
        <v>77</v>
      </c>
      <c r="D323" s="10" t="s">
        <v>34</v>
      </c>
      <c r="E323" s="11" t="s">
        <v>239</v>
      </c>
      <c r="F323" s="11"/>
      <c r="G323" s="12">
        <f t="shared" ref="G323:H323" si="102">G324</f>
        <v>250137</v>
      </c>
      <c r="H323" s="12">
        <f t="shared" si="102"/>
        <v>250137</v>
      </c>
    </row>
    <row r="324" spans="1:8" ht="63.75" x14ac:dyDescent="0.2">
      <c r="A324" s="10" t="s">
        <v>242</v>
      </c>
      <c r="B324" s="10" t="s">
        <v>284</v>
      </c>
      <c r="C324" s="10" t="s">
        <v>77</v>
      </c>
      <c r="D324" s="10" t="s">
        <v>34</v>
      </c>
      <c r="E324" s="11" t="s">
        <v>241</v>
      </c>
      <c r="F324" s="11"/>
      <c r="G324" s="12">
        <f t="shared" ref="G324:H324" si="103">SUM(G325:G326)</f>
        <v>250137</v>
      </c>
      <c r="H324" s="12">
        <f t="shared" si="103"/>
        <v>250137</v>
      </c>
    </row>
    <row r="325" spans="1:8" ht="25.5" x14ac:dyDescent="0.2">
      <c r="A325" s="13" t="s">
        <v>290</v>
      </c>
      <c r="B325" s="13" t="s">
        <v>284</v>
      </c>
      <c r="C325" s="13" t="s">
        <v>77</v>
      </c>
      <c r="D325" s="13" t="s">
        <v>34</v>
      </c>
      <c r="E325" s="14" t="s">
        <v>241</v>
      </c>
      <c r="F325" s="14" t="s">
        <v>289</v>
      </c>
      <c r="G325" s="15">
        <v>63828</v>
      </c>
      <c r="H325" s="15">
        <v>63828</v>
      </c>
    </row>
    <row r="326" spans="1:8" ht="38.25" x14ac:dyDescent="0.2">
      <c r="A326" s="16" t="s">
        <v>298</v>
      </c>
      <c r="B326" s="13" t="s">
        <v>284</v>
      </c>
      <c r="C326" s="13" t="s">
        <v>77</v>
      </c>
      <c r="D326" s="13" t="s">
        <v>34</v>
      </c>
      <c r="E326" s="14" t="s">
        <v>241</v>
      </c>
      <c r="F326" s="14" t="s">
        <v>297</v>
      </c>
      <c r="G326" s="15">
        <v>186309</v>
      </c>
      <c r="H326" s="15">
        <v>186309</v>
      </c>
    </row>
    <row r="327" spans="1:8" x14ac:dyDescent="0.2">
      <c r="A327" s="10" t="s">
        <v>243</v>
      </c>
      <c r="B327" s="10" t="s">
        <v>284</v>
      </c>
      <c r="C327" s="10" t="s">
        <v>77</v>
      </c>
      <c r="D327" s="10" t="s">
        <v>68</v>
      </c>
      <c r="E327" s="11"/>
      <c r="F327" s="11"/>
      <c r="G327" s="12">
        <f t="shared" ref="G327:H329" si="104">G328</f>
        <v>17662574.5</v>
      </c>
      <c r="H327" s="12">
        <f t="shared" si="104"/>
        <v>17662574.5</v>
      </c>
    </row>
    <row r="328" spans="1:8" ht="38.25" x14ac:dyDescent="0.2">
      <c r="A328" s="10" t="s">
        <v>210</v>
      </c>
      <c r="B328" s="10" t="s">
        <v>284</v>
      </c>
      <c r="C328" s="10" t="s">
        <v>77</v>
      </c>
      <c r="D328" s="10" t="s">
        <v>68</v>
      </c>
      <c r="E328" s="11" t="s">
        <v>209</v>
      </c>
      <c r="F328" s="11"/>
      <c r="G328" s="12">
        <f t="shared" si="104"/>
        <v>17662574.5</v>
      </c>
      <c r="H328" s="12">
        <f t="shared" si="104"/>
        <v>17662574.5</v>
      </c>
    </row>
    <row r="329" spans="1:8" x14ac:dyDescent="0.2">
      <c r="A329" s="10" t="s">
        <v>245</v>
      </c>
      <c r="B329" s="10" t="s">
        <v>284</v>
      </c>
      <c r="C329" s="10" t="s">
        <v>77</v>
      </c>
      <c r="D329" s="10" t="s">
        <v>68</v>
      </c>
      <c r="E329" s="11" t="s">
        <v>244</v>
      </c>
      <c r="F329" s="11"/>
      <c r="G329" s="12">
        <f t="shared" si="104"/>
        <v>17662574.5</v>
      </c>
      <c r="H329" s="12">
        <f t="shared" si="104"/>
        <v>17662574.5</v>
      </c>
    </row>
    <row r="330" spans="1:8" ht="25.5" x14ac:dyDescent="0.2">
      <c r="A330" s="10" t="s">
        <v>247</v>
      </c>
      <c r="B330" s="10" t="s">
        <v>284</v>
      </c>
      <c r="C330" s="10" t="s">
        <v>77</v>
      </c>
      <c r="D330" s="10" t="s">
        <v>68</v>
      </c>
      <c r="E330" s="11" t="s">
        <v>246</v>
      </c>
      <c r="F330" s="11"/>
      <c r="G330" s="12">
        <f>SUM(G331:G331)</f>
        <v>17662574.5</v>
      </c>
      <c r="H330" s="12">
        <f>SUM(H331:H331)</f>
        <v>17662574.5</v>
      </c>
    </row>
    <row r="331" spans="1:8" ht="38.25" x14ac:dyDescent="0.2">
      <c r="A331" s="16" t="s">
        <v>298</v>
      </c>
      <c r="B331" s="13" t="s">
        <v>284</v>
      </c>
      <c r="C331" s="13" t="s">
        <v>77</v>
      </c>
      <c r="D331" s="13" t="s">
        <v>68</v>
      </c>
      <c r="E331" s="14" t="s">
        <v>246</v>
      </c>
      <c r="F331" s="14" t="s">
        <v>297</v>
      </c>
      <c r="G331" s="15">
        <f>480000+17182574.5</f>
        <v>17662574.5</v>
      </c>
      <c r="H331" s="15">
        <f>480000+17182574.5</f>
        <v>17662574.5</v>
      </c>
    </row>
    <row r="332" spans="1:8" x14ac:dyDescent="0.2">
      <c r="A332" s="10" t="s">
        <v>248</v>
      </c>
      <c r="B332" s="10" t="s">
        <v>284</v>
      </c>
      <c r="C332" s="10" t="s">
        <v>77</v>
      </c>
      <c r="D332" s="10" t="s">
        <v>77</v>
      </c>
      <c r="E332" s="11"/>
      <c r="F332" s="11"/>
      <c r="G332" s="12">
        <f t="shared" ref="G332:H333" si="105">G333</f>
        <v>3174246.24</v>
      </c>
      <c r="H332" s="12">
        <f t="shared" si="105"/>
        <v>3165146.24</v>
      </c>
    </row>
    <row r="333" spans="1:8" ht="38.25" x14ac:dyDescent="0.2">
      <c r="A333" s="10" t="s">
        <v>210</v>
      </c>
      <c r="B333" s="10" t="s">
        <v>284</v>
      </c>
      <c r="C333" s="10" t="s">
        <v>77</v>
      </c>
      <c r="D333" s="10" t="s">
        <v>77</v>
      </c>
      <c r="E333" s="11" t="s">
        <v>209</v>
      </c>
      <c r="F333" s="11"/>
      <c r="G333" s="12">
        <f t="shared" si="105"/>
        <v>3174246.24</v>
      </c>
      <c r="H333" s="12">
        <f t="shared" si="105"/>
        <v>3165146.24</v>
      </c>
    </row>
    <row r="334" spans="1:8" ht="25.5" x14ac:dyDescent="0.2">
      <c r="A334" s="10" t="s">
        <v>250</v>
      </c>
      <c r="B334" s="10" t="s">
        <v>284</v>
      </c>
      <c r="C334" s="10" t="s">
        <v>77</v>
      </c>
      <c r="D334" s="10" t="s">
        <v>77</v>
      </c>
      <c r="E334" s="11" t="s">
        <v>249</v>
      </c>
      <c r="F334" s="11"/>
      <c r="G334" s="12">
        <f>G335+G338+G341</f>
        <v>3174246.24</v>
      </c>
      <c r="H334" s="12">
        <f>H335+H338+H341</f>
        <v>3165146.24</v>
      </c>
    </row>
    <row r="335" spans="1:8" ht="25.5" x14ac:dyDescent="0.2">
      <c r="A335" s="10" t="s">
        <v>252</v>
      </c>
      <c r="B335" s="10" t="s">
        <v>284</v>
      </c>
      <c r="C335" s="10" t="s">
        <v>77</v>
      </c>
      <c r="D335" s="10" t="s">
        <v>77</v>
      </c>
      <c r="E335" s="11" t="s">
        <v>251</v>
      </c>
      <c r="F335" s="11"/>
      <c r="G335" s="12">
        <f>SUM(G336:G337)</f>
        <v>2494215.2400000002</v>
      </c>
      <c r="H335" s="12">
        <f>SUM(H336:H337)</f>
        <v>2494215.2400000002</v>
      </c>
    </row>
    <row r="336" spans="1:8" ht="63.75" x14ac:dyDescent="0.2">
      <c r="A336" s="13" t="s">
        <v>288</v>
      </c>
      <c r="B336" s="13" t="s">
        <v>284</v>
      </c>
      <c r="C336" s="13" t="s">
        <v>77</v>
      </c>
      <c r="D336" s="13" t="s">
        <v>77</v>
      </c>
      <c r="E336" s="14" t="s">
        <v>251</v>
      </c>
      <c r="F336" s="14" t="s">
        <v>287</v>
      </c>
      <c r="G336" s="15">
        <v>1234595.45</v>
      </c>
      <c r="H336" s="15">
        <v>1234595.45</v>
      </c>
    </row>
    <row r="337" spans="1:8" ht="38.25" x14ac:dyDescent="0.2">
      <c r="A337" s="16" t="s">
        <v>298</v>
      </c>
      <c r="B337" s="13" t="s">
        <v>284</v>
      </c>
      <c r="C337" s="13" t="s">
        <v>77</v>
      </c>
      <c r="D337" s="13" t="s">
        <v>77</v>
      </c>
      <c r="E337" s="14" t="s">
        <v>251</v>
      </c>
      <c r="F337" s="14" t="s">
        <v>297</v>
      </c>
      <c r="G337" s="15">
        <v>1259619.79</v>
      </c>
      <c r="H337" s="15">
        <v>1259619.79</v>
      </c>
    </row>
    <row r="338" spans="1:8" ht="25.5" x14ac:dyDescent="0.2">
      <c r="A338" s="10" t="s">
        <v>254</v>
      </c>
      <c r="B338" s="10" t="s">
        <v>284</v>
      </c>
      <c r="C338" s="10" t="s">
        <v>77</v>
      </c>
      <c r="D338" s="10" t="s">
        <v>77</v>
      </c>
      <c r="E338" s="11" t="s">
        <v>253</v>
      </c>
      <c r="F338" s="11"/>
      <c r="G338" s="12">
        <f t="shared" ref="G338:H338" si="106">SUM(G339:G340)</f>
        <v>225900</v>
      </c>
      <c r="H338" s="12">
        <f t="shared" si="106"/>
        <v>225900</v>
      </c>
    </row>
    <row r="339" spans="1:8" ht="25.5" x14ac:dyDescent="0.2">
      <c r="A339" s="13" t="s">
        <v>292</v>
      </c>
      <c r="B339" s="13" t="s">
        <v>284</v>
      </c>
      <c r="C339" s="13" t="s">
        <v>77</v>
      </c>
      <c r="D339" s="13" t="s">
        <v>77</v>
      </c>
      <c r="E339" s="14" t="s">
        <v>253</v>
      </c>
      <c r="F339" s="14" t="s">
        <v>291</v>
      </c>
      <c r="G339" s="15">
        <v>80900</v>
      </c>
      <c r="H339" s="15">
        <v>80900</v>
      </c>
    </row>
    <row r="340" spans="1:8" ht="38.25" x14ac:dyDescent="0.2">
      <c r="A340" s="16" t="s">
        <v>298</v>
      </c>
      <c r="B340" s="13" t="s">
        <v>284</v>
      </c>
      <c r="C340" s="13" t="s">
        <v>77</v>
      </c>
      <c r="D340" s="13" t="s">
        <v>77</v>
      </c>
      <c r="E340" s="14" t="s">
        <v>253</v>
      </c>
      <c r="F340" s="14" t="s">
        <v>297</v>
      </c>
      <c r="G340" s="15">
        <f t="shared" ref="G340:H340" si="107">44000+101000</f>
        <v>145000</v>
      </c>
      <c r="H340" s="15">
        <f t="shared" si="107"/>
        <v>145000</v>
      </c>
    </row>
    <row r="341" spans="1:8" ht="25.5" x14ac:dyDescent="0.2">
      <c r="A341" s="10" t="s">
        <v>256</v>
      </c>
      <c r="B341" s="10" t="s">
        <v>284</v>
      </c>
      <c r="C341" s="10" t="s">
        <v>77</v>
      </c>
      <c r="D341" s="10" t="s">
        <v>77</v>
      </c>
      <c r="E341" s="11" t="s">
        <v>255</v>
      </c>
      <c r="F341" s="11"/>
      <c r="G341" s="12">
        <f t="shared" ref="G341:H341" si="108">G342</f>
        <v>454131</v>
      </c>
      <c r="H341" s="12">
        <f t="shared" si="108"/>
        <v>445031</v>
      </c>
    </row>
    <row r="342" spans="1:8" ht="76.5" x14ac:dyDescent="0.2">
      <c r="A342" s="10" t="s">
        <v>258</v>
      </c>
      <c r="B342" s="10" t="s">
        <v>284</v>
      </c>
      <c r="C342" s="10" t="s">
        <v>77</v>
      </c>
      <c r="D342" s="10" t="s">
        <v>77</v>
      </c>
      <c r="E342" s="11" t="s">
        <v>257</v>
      </c>
      <c r="F342" s="11"/>
      <c r="G342" s="12">
        <f t="shared" ref="G342:H342" si="109">SUM(G343:G344)</f>
        <v>454131</v>
      </c>
      <c r="H342" s="12">
        <f t="shared" si="109"/>
        <v>445031</v>
      </c>
    </row>
    <row r="343" spans="1:8" ht="25.5" x14ac:dyDescent="0.2">
      <c r="A343" s="13" t="s">
        <v>290</v>
      </c>
      <c r="B343" s="13" t="s">
        <v>284</v>
      </c>
      <c r="C343" s="13" t="s">
        <v>77</v>
      </c>
      <c r="D343" s="13" t="s">
        <v>77</v>
      </c>
      <c r="E343" s="14" t="s">
        <v>257</v>
      </c>
      <c r="F343" s="14" t="s">
        <v>289</v>
      </c>
      <c r="G343" s="15">
        <f t="shared" ref="G343" si="110">54762.83+115523.17</f>
        <v>170286</v>
      </c>
      <c r="H343" s="15">
        <f>54762.83+106423.17</f>
        <v>161186</v>
      </c>
    </row>
    <row r="344" spans="1:8" ht="38.25" x14ac:dyDescent="0.2">
      <c r="A344" s="16" t="s">
        <v>298</v>
      </c>
      <c r="B344" s="13" t="s">
        <v>284</v>
      </c>
      <c r="C344" s="13" t="s">
        <v>77</v>
      </c>
      <c r="D344" s="13" t="s">
        <v>77</v>
      </c>
      <c r="E344" s="14" t="s">
        <v>257</v>
      </c>
      <c r="F344" s="14" t="s">
        <v>297</v>
      </c>
      <c r="G344" s="15">
        <f t="shared" ref="G344:H344" si="111">70968.17+212876.83</f>
        <v>283845</v>
      </c>
      <c r="H344" s="15">
        <f t="shared" si="111"/>
        <v>283845</v>
      </c>
    </row>
    <row r="345" spans="1:8" x14ac:dyDescent="0.2">
      <c r="A345" s="10" t="s">
        <v>259</v>
      </c>
      <c r="B345" s="10" t="s">
        <v>284</v>
      </c>
      <c r="C345" s="10" t="s">
        <v>77</v>
      </c>
      <c r="D345" s="10" t="s">
        <v>115</v>
      </c>
      <c r="E345" s="11"/>
      <c r="F345" s="11"/>
      <c r="G345" s="12">
        <f t="shared" ref="G345:H346" si="112">G346</f>
        <v>29950521.629999999</v>
      </c>
      <c r="H345" s="12">
        <f t="shared" si="112"/>
        <v>29950521.629999999</v>
      </c>
    </row>
    <row r="346" spans="1:8" ht="38.25" x14ac:dyDescent="0.2">
      <c r="A346" s="10" t="s">
        <v>210</v>
      </c>
      <c r="B346" s="10" t="s">
        <v>284</v>
      </c>
      <c r="C346" s="10" t="s">
        <v>77</v>
      </c>
      <c r="D346" s="10" t="s">
        <v>115</v>
      </c>
      <c r="E346" s="11" t="s">
        <v>209</v>
      </c>
      <c r="F346" s="11"/>
      <c r="G346" s="12">
        <f t="shared" si="112"/>
        <v>29950521.629999999</v>
      </c>
      <c r="H346" s="12">
        <f t="shared" si="112"/>
        <v>29950521.629999999</v>
      </c>
    </row>
    <row r="347" spans="1:8" ht="25.5" x14ac:dyDescent="0.2">
      <c r="A347" s="10" t="s">
        <v>261</v>
      </c>
      <c r="B347" s="10" t="s">
        <v>284</v>
      </c>
      <c r="C347" s="10" t="s">
        <v>77</v>
      </c>
      <c r="D347" s="10" t="s">
        <v>115</v>
      </c>
      <c r="E347" s="11" t="s">
        <v>260</v>
      </c>
      <c r="F347" s="11"/>
      <c r="G347" s="12">
        <f>G348+G352</f>
        <v>29950521.629999999</v>
      </c>
      <c r="H347" s="12">
        <f>H348+H352</f>
        <v>29950521.629999999</v>
      </c>
    </row>
    <row r="348" spans="1:8" ht="38.25" x14ac:dyDescent="0.2">
      <c r="A348" s="10" t="s">
        <v>263</v>
      </c>
      <c r="B348" s="10" t="s">
        <v>284</v>
      </c>
      <c r="C348" s="10" t="s">
        <v>77</v>
      </c>
      <c r="D348" s="10" t="s">
        <v>115</v>
      </c>
      <c r="E348" s="11" t="s">
        <v>262</v>
      </c>
      <c r="F348" s="11"/>
      <c r="G348" s="12">
        <f t="shared" ref="G348:H348" si="113">SUM(G349:G351)</f>
        <v>29550521.629999999</v>
      </c>
      <c r="H348" s="12">
        <f t="shared" si="113"/>
        <v>29550521.629999999</v>
      </c>
    </row>
    <row r="349" spans="1:8" ht="63.75" x14ac:dyDescent="0.2">
      <c r="A349" s="13" t="s">
        <v>288</v>
      </c>
      <c r="B349" s="13" t="s">
        <v>284</v>
      </c>
      <c r="C349" s="13" t="s">
        <v>77</v>
      </c>
      <c r="D349" s="13" t="s">
        <v>115</v>
      </c>
      <c r="E349" s="14" t="s">
        <v>262</v>
      </c>
      <c r="F349" s="14" t="s">
        <v>287</v>
      </c>
      <c r="G349" s="15">
        <v>28415495.719999999</v>
      </c>
      <c r="H349" s="15">
        <v>28415495.719999999</v>
      </c>
    </row>
    <row r="350" spans="1:8" ht="25.5" x14ac:dyDescent="0.2">
      <c r="A350" s="13" t="s">
        <v>290</v>
      </c>
      <c r="B350" s="13" t="s">
        <v>284</v>
      </c>
      <c r="C350" s="13" t="s">
        <v>77</v>
      </c>
      <c r="D350" s="13" t="s">
        <v>115</v>
      </c>
      <c r="E350" s="14" t="s">
        <v>262</v>
      </c>
      <c r="F350" s="14" t="s">
        <v>289</v>
      </c>
      <c r="G350" s="15">
        <v>1112615.9099999999</v>
      </c>
      <c r="H350" s="15">
        <v>1112615.9099999999</v>
      </c>
    </row>
    <row r="351" spans="1:8" x14ac:dyDescent="0.2">
      <c r="A351" s="13" t="s">
        <v>302</v>
      </c>
      <c r="B351" s="13" t="s">
        <v>284</v>
      </c>
      <c r="C351" s="13" t="s">
        <v>77</v>
      </c>
      <c r="D351" s="13" t="s">
        <v>115</v>
      </c>
      <c r="E351" s="14" t="s">
        <v>262</v>
      </c>
      <c r="F351" s="14" t="s">
        <v>301</v>
      </c>
      <c r="G351" s="15">
        <v>22410</v>
      </c>
      <c r="H351" s="15">
        <v>22410</v>
      </c>
    </row>
    <row r="352" spans="1:8" ht="38.25" x14ac:dyDescent="0.2">
      <c r="A352" s="10" t="s">
        <v>265</v>
      </c>
      <c r="B352" s="10" t="s">
        <v>284</v>
      </c>
      <c r="C352" s="10" t="s">
        <v>77</v>
      </c>
      <c r="D352" s="10" t="s">
        <v>115</v>
      </c>
      <c r="E352" s="11" t="s">
        <v>264</v>
      </c>
      <c r="F352" s="11"/>
      <c r="G352" s="12">
        <f>SUM(G353:G353)</f>
        <v>400000</v>
      </c>
      <c r="H352" s="12">
        <f>SUM(H353:H353)</f>
        <v>400000</v>
      </c>
    </row>
    <row r="353" spans="1:8" ht="25.5" x14ac:dyDescent="0.2">
      <c r="A353" s="13" t="s">
        <v>290</v>
      </c>
      <c r="B353" s="13" t="s">
        <v>284</v>
      </c>
      <c r="C353" s="13" t="s">
        <v>77</v>
      </c>
      <c r="D353" s="13" t="s">
        <v>115</v>
      </c>
      <c r="E353" s="14" t="s">
        <v>264</v>
      </c>
      <c r="F353" s="14" t="s">
        <v>289</v>
      </c>
      <c r="G353" s="15">
        <v>400000</v>
      </c>
      <c r="H353" s="15">
        <v>400000</v>
      </c>
    </row>
    <row r="354" spans="1:8" x14ac:dyDescent="0.2">
      <c r="A354" s="10" t="s">
        <v>276</v>
      </c>
      <c r="B354" s="10" t="s">
        <v>284</v>
      </c>
      <c r="C354" s="10" t="s">
        <v>21</v>
      </c>
      <c r="D354" s="10"/>
      <c r="E354" s="11"/>
      <c r="F354" s="11"/>
      <c r="G354" s="12">
        <f t="shared" ref="G354:H358" si="114">G355</f>
        <v>1206900</v>
      </c>
      <c r="H354" s="12">
        <f t="shared" si="114"/>
        <v>1206900</v>
      </c>
    </row>
    <row r="355" spans="1:8" x14ac:dyDescent="0.2">
      <c r="A355" s="10" t="s">
        <v>67</v>
      </c>
      <c r="B355" s="10" t="s">
        <v>284</v>
      </c>
      <c r="C355" s="10" t="s">
        <v>21</v>
      </c>
      <c r="D355" s="10" t="s">
        <v>68</v>
      </c>
      <c r="E355" s="11"/>
      <c r="F355" s="11"/>
      <c r="G355" s="12">
        <f t="shared" si="114"/>
        <v>1206900</v>
      </c>
      <c r="H355" s="12">
        <f t="shared" si="114"/>
        <v>1206900</v>
      </c>
    </row>
    <row r="356" spans="1:8" ht="38.25" x14ac:dyDescent="0.2">
      <c r="A356" s="10" t="s">
        <v>210</v>
      </c>
      <c r="B356" s="10" t="s">
        <v>284</v>
      </c>
      <c r="C356" s="10" t="s">
        <v>21</v>
      </c>
      <c r="D356" s="10" t="s">
        <v>68</v>
      </c>
      <c r="E356" s="11" t="s">
        <v>209</v>
      </c>
      <c r="F356" s="11"/>
      <c r="G356" s="12">
        <f t="shared" si="114"/>
        <v>1206900</v>
      </c>
      <c r="H356" s="12">
        <f t="shared" si="114"/>
        <v>1206900</v>
      </c>
    </row>
    <row r="357" spans="1:8" x14ac:dyDescent="0.2">
      <c r="A357" s="10" t="s">
        <v>220</v>
      </c>
      <c r="B357" s="10" t="s">
        <v>284</v>
      </c>
      <c r="C357" s="10" t="s">
        <v>21</v>
      </c>
      <c r="D357" s="10" t="s">
        <v>68</v>
      </c>
      <c r="E357" s="11" t="s">
        <v>219</v>
      </c>
      <c r="F357" s="11"/>
      <c r="G357" s="12">
        <f t="shared" si="114"/>
        <v>1206900</v>
      </c>
      <c r="H357" s="12">
        <f t="shared" si="114"/>
        <v>1206900</v>
      </c>
    </row>
    <row r="358" spans="1:8" ht="25.5" x14ac:dyDescent="0.2">
      <c r="A358" s="10" t="s">
        <v>267</v>
      </c>
      <c r="B358" s="10" t="s">
        <v>284</v>
      </c>
      <c r="C358" s="10" t="s">
        <v>21</v>
      </c>
      <c r="D358" s="10" t="s">
        <v>68</v>
      </c>
      <c r="E358" s="11" t="s">
        <v>266</v>
      </c>
      <c r="F358" s="11"/>
      <c r="G358" s="12">
        <f t="shared" si="114"/>
        <v>1206900</v>
      </c>
      <c r="H358" s="12">
        <f t="shared" si="114"/>
        <v>1206900</v>
      </c>
    </row>
    <row r="359" spans="1:8" ht="51" x14ac:dyDescent="0.2">
      <c r="A359" s="10" t="s">
        <v>269</v>
      </c>
      <c r="B359" s="10" t="s">
        <v>284</v>
      </c>
      <c r="C359" s="10" t="s">
        <v>21</v>
      </c>
      <c r="D359" s="10" t="s">
        <v>68</v>
      </c>
      <c r="E359" s="11" t="s">
        <v>268</v>
      </c>
      <c r="F359" s="11"/>
      <c r="G359" s="12">
        <f t="shared" ref="G359:H359" si="115">SUM(G360:G361)</f>
        <v>1206900</v>
      </c>
      <c r="H359" s="12">
        <f t="shared" si="115"/>
        <v>1206900</v>
      </c>
    </row>
    <row r="360" spans="1:8" ht="25.5" x14ac:dyDescent="0.2">
      <c r="A360" s="13" t="s">
        <v>290</v>
      </c>
      <c r="B360" s="13" t="s">
        <v>284</v>
      </c>
      <c r="C360" s="13" t="s">
        <v>21</v>
      </c>
      <c r="D360" s="13" t="s">
        <v>68</v>
      </c>
      <c r="E360" s="14" t="s">
        <v>268</v>
      </c>
      <c r="F360" s="14" t="s">
        <v>289</v>
      </c>
      <c r="G360" s="15">
        <v>356900</v>
      </c>
      <c r="H360" s="15">
        <v>356900</v>
      </c>
    </row>
    <row r="361" spans="1:8" ht="38.25" x14ac:dyDescent="0.2">
      <c r="A361" s="16" t="s">
        <v>298</v>
      </c>
      <c r="B361" s="13" t="s">
        <v>284</v>
      </c>
      <c r="C361" s="13" t="s">
        <v>21</v>
      </c>
      <c r="D361" s="13" t="s">
        <v>68</v>
      </c>
      <c r="E361" s="14" t="s">
        <v>268</v>
      </c>
      <c r="F361" s="14" t="s">
        <v>297</v>
      </c>
      <c r="G361" s="15">
        <v>850000</v>
      </c>
      <c r="H361" s="15">
        <v>850000</v>
      </c>
    </row>
    <row r="362" spans="1:8" x14ac:dyDescent="0.2">
      <c r="A362" s="10" t="s">
        <v>2</v>
      </c>
      <c r="B362" s="10"/>
      <c r="C362" s="19"/>
      <c r="D362" s="19"/>
      <c r="E362" s="19"/>
      <c r="F362" s="19"/>
      <c r="G362" s="20">
        <f>G282+G245+G52+G10</f>
        <v>549922341.67000008</v>
      </c>
      <c r="H362" s="20">
        <f>H282+H245+H52+H10</f>
        <v>558983121.67000008</v>
      </c>
    </row>
  </sheetData>
  <autoFilter ref="A9:H362" xr:uid="{8C56C483-1FD3-4A59-B9E1-BBB124C92BF3}">
    <filterColumn colId="2" showButton="0"/>
  </autoFilter>
  <mergeCells count="10">
    <mergeCell ref="C8:D9"/>
    <mergeCell ref="E8:E9"/>
    <mergeCell ref="F8:F9"/>
    <mergeCell ref="G8:H8"/>
    <mergeCell ref="E1:H1"/>
    <mergeCell ref="C2:H2"/>
    <mergeCell ref="E3:H3"/>
    <mergeCell ref="A5:H5"/>
    <mergeCell ref="A8:A9"/>
    <mergeCell ref="B8:B9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rep:2.51.0.42</dc:description>
  <cp:lastModifiedBy>comp06</cp:lastModifiedBy>
  <cp:lastPrinted>2020-11-09T02:46:05Z</cp:lastPrinted>
  <dcterms:created xsi:type="dcterms:W3CDTF">2020-09-16T07:48:34Z</dcterms:created>
  <dcterms:modified xsi:type="dcterms:W3CDTF">2020-11-09T02:46:15Z</dcterms:modified>
</cp:coreProperties>
</file>