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3\Приложения\"/>
    </mc:Choice>
  </mc:AlternateContent>
  <xr:revisionPtr revIDLastSave="0" documentId="13_ncr:1_{F71B54EA-9674-43B7-8A5A-7556DA663DBE}" xr6:coauthVersionLast="43" xr6:coauthVersionMax="43" xr10:uidLastSave="{00000000-0000-0000-0000-000000000000}"/>
  <bookViews>
    <workbookView xWindow="-120" yWindow="-120" windowWidth="29040" windowHeight="15840" tabRatio="736" activeTab="2" xr2:uid="{00000000-000D-0000-FFFF-FFFF00000000}"/>
  </bookViews>
  <sheets>
    <sheet name="РЗПР" sheetId="1" r:id="rId1"/>
    <sheet name="КЦСР" sheetId="16" r:id="rId2"/>
    <sheet name="ВЕДОМСТВ" sheetId="3" r:id="rId3"/>
    <sheet name="областные" sheetId="5" r:id="rId4"/>
    <sheet name="Дотация поселениям" sheetId="9" r:id="rId5"/>
  </sheets>
  <definedNames>
    <definedName name="_xlnm._FilterDatabase" localSheetId="2" hidden="1">ВЕДОМСТВ!$A$9:$X$441</definedName>
    <definedName name="_xlnm._FilterDatabase" localSheetId="1" hidden="1">КЦСР!$A$3:$G$86</definedName>
    <definedName name="_xlnm._FilterDatabase" localSheetId="0" hidden="1">РЗПР!$A$20:$IL$59</definedName>
    <definedName name="APPT" localSheetId="0">РЗПР!$B$28</definedName>
    <definedName name="FIO" localSheetId="0">РЗПР!#REF!</definedName>
    <definedName name="LAST_CELL" localSheetId="0">РЗПР!#REF!</definedName>
    <definedName name="SIGN" localSheetId="0">РЗПР!$B$28:$F$29</definedName>
    <definedName name="_xlnm.Print_Area" localSheetId="3">областные!$A$1:$M$42</definedName>
    <definedName name="_xlnm.Print_Area" localSheetId="0">РЗПР!$A$1:$F$63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0" i="16" l="1"/>
  <c r="E260" i="16"/>
  <c r="D260" i="16"/>
  <c r="F258" i="16"/>
  <c r="E258" i="16"/>
  <c r="D258" i="16"/>
  <c r="D257" i="16" s="1"/>
  <c r="F257" i="16"/>
  <c r="F256" i="16" s="1"/>
  <c r="F249" i="16" s="1"/>
  <c r="E257" i="16"/>
  <c r="E256" i="16" s="1"/>
  <c r="E249" i="16" s="1"/>
  <c r="F87" i="16"/>
  <c r="E87" i="16"/>
  <c r="D87" i="16"/>
  <c r="F247" i="16"/>
  <c r="E247" i="16"/>
  <c r="D247" i="16"/>
  <c r="F245" i="16"/>
  <c r="F244" i="16" s="1"/>
  <c r="F243" i="16" s="1"/>
  <c r="F242" i="16" s="1"/>
  <c r="E245" i="16"/>
  <c r="E244" i="16" s="1"/>
  <c r="D245" i="16"/>
  <c r="D244" i="16" s="1"/>
  <c r="F223" i="16"/>
  <c r="E223" i="16"/>
  <c r="E222" i="16" s="1"/>
  <c r="D223" i="16"/>
  <c r="F237" i="16"/>
  <c r="F236" i="16" s="1"/>
  <c r="E237" i="16"/>
  <c r="E236" i="16" s="1"/>
  <c r="D237" i="16"/>
  <c r="D236" i="16" s="1"/>
  <c r="F202" i="16"/>
  <c r="E202" i="16"/>
  <c r="D202" i="16"/>
  <c r="F220" i="16"/>
  <c r="E220" i="16"/>
  <c r="F218" i="16"/>
  <c r="E218" i="16"/>
  <c r="D218" i="16"/>
  <c r="D220" i="16"/>
  <c r="D215" i="16"/>
  <c r="D214" i="16" s="1"/>
  <c r="F222" i="16" l="1"/>
  <c r="D256" i="16"/>
  <c r="D249" i="16" s="1"/>
  <c r="D222" i="16"/>
  <c r="D243" i="16"/>
  <c r="D242" i="16" s="1"/>
  <c r="E243" i="16"/>
  <c r="E242" i="16" s="1"/>
  <c r="D217" i="16"/>
  <c r="D192" i="16" s="1"/>
  <c r="E217" i="16"/>
  <c r="E192" i="16" s="1"/>
  <c r="F217" i="16"/>
  <c r="F192" i="16" s="1"/>
  <c r="D149" i="16"/>
  <c r="D148" i="16" s="1"/>
  <c r="F190" i="16"/>
  <c r="E190" i="16"/>
  <c r="D190" i="16"/>
  <c r="F188" i="16"/>
  <c r="E188" i="16"/>
  <c r="D188" i="16"/>
  <c r="F186" i="16"/>
  <c r="E186" i="16"/>
  <c r="D186" i="16"/>
  <c r="F184" i="16"/>
  <c r="E184" i="16"/>
  <c r="D184" i="16"/>
  <c r="F178" i="16"/>
  <c r="E178" i="16"/>
  <c r="D178" i="16"/>
  <c r="F176" i="16"/>
  <c r="E176" i="16"/>
  <c r="D176" i="16"/>
  <c r="F174" i="16"/>
  <c r="E174" i="16"/>
  <c r="D174" i="16"/>
  <c r="H65" i="3"/>
  <c r="G65" i="3"/>
  <c r="F150" i="16"/>
  <c r="F149" i="16" s="1"/>
  <c r="F148" i="16" s="1"/>
  <c r="E150" i="16"/>
  <c r="F171" i="16"/>
  <c r="E171" i="16"/>
  <c r="D171" i="16"/>
  <c r="F169" i="16"/>
  <c r="E169" i="16"/>
  <c r="D169" i="16"/>
  <c r="F144" i="16"/>
  <c r="E144" i="16"/>
  <c r="D144" i="16"/>
  <c r="F146" i="16"/>
  <c r="E146" i="16"/>
  <c r="D146" i="16"/>
  <c r="F131" i="16"/>
  <c r="E131" i="16"/>
  <c r="D131" i="16"/>
  <c r="F137" i="16"/>
  <c r="E137" i="16"/>
  <c r="D137" i="16"/>
  <c r="F125" i="16"/>
  <c r="F123" i="16" s="1"/>
  <c r="F122" i="16" s="1"/>
  <c r="E125" i="16"/>
  <c r="E123" i="16" s="1"/>
  <c r="E122" i="16" s="1"/>
  <c r="D125" i="16"/>
  <c r="D123" i="16" s="1"/>
  <c r="D122" i="16" s="1"/>
  <c r="F117" i="16"/>
  <c r="E117" i="16"/>
  <c r="D117" i="16"/>
  <c r="F119" i="16"/>
  <c r="F116" i="16" s="1"/>
  <c r="F115" i="16" s="1"/>
  <c r="E119" i="16"/>
  <c r="D119" i="16"/>
  <c r="F14" i="16"/>
  <c r="F4" i="16" s="1"/>
  <c r="E14" i="16"/>
  <c r="E4" i="16" s="1"/>
  <c r="D14" i="16"/>
  <c r="D4" i="16" s="1"/>
  <c r="B16" i="9"/>
  <c r="F143" i="16" l="1"/>
  <c r="D143" i="16"/>
  <c r="E173" i="16"/>
  <c r="E183" i="16"/>
  <c r="D183" i="16"/>
  <c r="F183" i="16"/>
  <c r="F173" i="16"/>
  <c r="D173" i="16"/>
  <c r="E149" i="16"/>
  <c r="E148" i="16" s="1"/>
  <c r="E143" i="16" s="1"/>
  <c r="D130" i="16"/>
  <c r="E130" i="16"/>
  <c r="F130" i="16"/>
  <c r="F114" i="16"/>
  <c r="D116" i="16"/>
  <c r="D115" i="16" s="1"/>
  <c r="D114" i="16" s="1"/>
  <c r="E116" i="16"/>
  <c r="E115" i="16" s="1"/>
  <c r="E114" i="16" s="1"/>
  <c r="F142" i="16" l="1"/>
  <c r="D142" i="16"/>
  <c r="E142" i="16"/>
  <c r="D40" i="1"/>
  <c r="D46" i="1"/>
  <c r="D55" i="1"/>
  <c r="D49" i="1"/>
  <c r="D48" i="1"/>
  <c r="F38" i="1"/>
  <c r="E38" i="1"/>
  <c r="D38" i="1"/>
  <c r="G272" i="3"/>
  <c r="H272" i="3"/>
  <c r="E3" i="16" l="1"/>
  <c r="E262" i="16" s="1"/>
  <c r="F3" i="16"/>
  <c r="F262" i="16" s="1"/>
  <c r="D3" i="16"/>
  <c r="D262" i="16" s="1"/>
  <c r="H285" i="3" l="1"/>
  <c r="H302" i="3"/>
  <c r="G302" i="3"/>
  <c r="G285" i="3"/>
  <c r="H70" i="3" l="1"/>
  <c r="G70" i="3"/>
  <c r="H188" i="3"/>
  <c r="H187" i="3" s="1"/>
  <c r="H186" i="3" s="1"/>
  <c r="H185" i="3" s="1"/>
  <c r="G188" i="3"/>
  <c r="G187" i="3" s="1"/>
  <c r="G186" i="3" s="1"/>
  <c r="G185" i="3" s="1"/>
  <c r="H194" i="3"/>
  <c r="H193" i="3" s="1"/>
  <c r="H192" i="3" s="1"/>
  <c r="H191" i="3" s="1"/>
  <c r="G194" i="3"/>
  <c r="G193" i="3" s="1"/>
  <c r="G192" i="3" s="1"/>
  <c r="G191" i="3" s="1"/>
  <c r="H178" i="3"/>
  <c r="G178" i="3"/>
  <c r="H183" i="3"/>
  <c r="G183" i="3"/>
  <c r="H211" i="3" l="1"/>
  <c r="G211" i="3"/>
  <c r="H234" i="3"/>
  <c r="G234" i="3"/>
  <c r="H232" i="3"/>
  <c r="G232" i="3"/>
  <c r="H229" i="3"/>
  <c r="H228" i="3" s="1"/>
  <c r="G229" i="3"/>
  <c r="G228" i="3" s="1"/>
  <c r="G231" i="3" l="1"/>
  <c r="H231" i="3"/>
  <c r="H15" i="3" l="1"/>
  <c r="H14" i="3" s="1"/>
  <c r="H13" i="3" s="1"/>
  <c r="G15" i="3"/>
  <c r="G14" i="3" s="1"/>
  <c r="G13" i="3" s="1"/>
  <c r="H242" i="3" l="1"/>
  <c r="H241" i="3" s="1"/>
  <c r="G242" i="3"/>
  <c r="G241" i="3" s="1"/>
  <c r="G173" i="3"/>
  <c r="G172" i="3" s="1"/>
  <c r="G171" i="3" s="1"/>
  <c r="G170" i="3" s="1"/>
  <c r="G169" i="3" s="1"/>
  <c r="G168" i="3" s="1"/>
  <c r="H172" i="3"/>
  <c r="H171" i="3" s="1"/>
  <c r="H170" i="3" s="1"/>
  <c r="H169" i="3" s="1"/>
  <c r="H168" i="3" s="1"/>
  <c r="H220" i="3"/>
  <c r="G220" i="3"/>
  <c r="H210" i="3" l="1"/>
  <c r="G210" i="3"/>
  <c r="H350" i="3"/>
  <c r="G350" i="3"/>
  <c r="H349" i="3"/>
  <c r="G349" i="3"/>
  <c r="H319" i="3"/>
  <c r="G319" i="3"/>
  <c r="H318" i="3"/>
  <c r="G318" i="3"/>
  <c r="H323" i="3"/>
  <c r="G323" i="3"/>
  <c r="H322" i="3"/>
  <c r="G322" i="3"/>
  <c r="G315" i="3"/>
  <c r="G314" i="3"/>
  <c r="H315" i="3"/>
  <c r="H314" i="3"/>
  <c r="G331" i="3"/>
  <c r="G330" i="3"/>
  <c r="H281" i="3"/>
  <c r="G281" i="3"/>
  <c r="H305" i="3"/>
  <c r="G305" i="3"/>
  <c r="H356" i="3"/>
  <c r="G356" i="3"/>
  <c r="J37" i="5" l="1"/>
  <c r="I37" i="5"/>
  <c r="H37" i="5"/>
  <c r="G37" i="5"/>
  <c r="F37" i="5"/>
  <c r="E37" i="5"/>
  <c r="D37" i="5"/>
  <c r="C37" i="5"/>
  <c r="B37" i="5"/>
  <c r="M39" i="5"/>
  <c r="L39" i="5"/>
  <c r="M42" i="5"/>
  <c r="L42" i="5"/>
  <c r="K42" i="5"/>
  <c r="M41" i="5"/>
  <c r="L41" i="5"/>
  <c r="K41" i="5"/>
  <c r="M40" i="5"/>
  <c r="L40" i="5"/>
  <c r="K40" i="5"/>
  <c r="K39" i="5"/>
  <c r="J19" i="5"/>
  <c r="I19" i="5"/>
  <c r="J34" i="5"/>
  <c r="I34" i="5"/>
  <c r="H34" i="5"/>
  <c r="J36" i="5"/>
  <c r="I36" i="5"/>
  <c r="H36" i="5"/>
  <c r="J35" i="5"/>
  <c r="I35" i="5"/>
  <c r="H35" i="5"/>
  <c r="J33" i="5"/>
  <c r="I33" i="5"/>
  <c r="H33" i="5"/>
  <c r="J32" i="5"/>
  <c r="I32" i="5"/>
  <c r="H32" i="5"/>
  <c r="J31" i="5"/>
  <c r="I31" i="5"/>
  <c r="H31" i="5"/>
  <c r="J30" i="5"/>
  <c r="I30" i="5"/>
  <c r="H30" i="5"/>
  <c r="J29" i="5"/>
  <c r="I29" i="5"/>
  <c r="H29" i="5"/>
  <c r="J22" i="5"/>
  <c r="I22" i="5"/>
  <c r="H22" i="5"/>
  <c r="J21" i="5"/>
  <c r="I21" i="5"/>
  <c r="H21" i="5"/>
  <c r="J20" i="5"/>
  <c r="J18" i="5"/>
  <c r="I18" i="5"/>
  <c r="H18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H6" i="5"/>
  <c r="J5" i="5"/>
  <c r="I5" i="5"/>
  <c r="H5" i="5"/>
  <c r="H19" i="5" l="1"/>
  <c r="G28" i="5"/>
  <c r="J28" i="5" s="1"/>
  <c r="F28" i="5"/>
  <c r="I28" i="5" s="1"/>
  <c r="E28" i="5"/>
  <c r="H28" i="5" s="1"/>
  <c r="G27" i="5"/>
  <c r="J27" i="5" s="1"/>
  <c r="F27" i="5"/>
  <c r="I27" i="5" s="1"/>
  <c r="E27" i="5"/>
  <c r="H27" i="5" s="1"/>
  <c r="G26" i="5"/>
  <c r="J26" i="5" s="1"/>
  <c r="F26" i="5"/>
  <c r="I26" i="5" s="1"/>
  <c r="E26" i="5"/>
  <c r="H26" i="5" s="1"/>
  <c r="G25" i="5"/>
  <c r="J25" i="5" s="1"/>
  <c r="F25" i="5"/>
  <c r="I25" i="5" s="1"/>
  <c r="E25" i="5"/>
  <c r="H25" i="5" s="1"/>
  <c r="G24" i="5"/>
  <c r="J24" i="5" s="1"/>
  <c r="F24" i="5"/>
  <c r="I24" i="5" s="1"/>
  <c r="E24" i="5"/>
  <c r="H24" i="5" s="1"/>
  <c r="G23" i="5"/>
  <c r="J23" i="5" s="1"/>
  <c r="F23" i="5"/>
  <c r="I23" i="5" s="1"/>
  <c r="E23" i="5"/>
  <c r="H23" i="5" s="1"/>
  <c r="F20" i="5"/>
  <c r="I20" i="5" s="1"/>
  <c r="E20" i="5"/>
  <c r="H20" i="5" s="1"/>
  <c r="G4" i="5"/>
  <c r="J4" i="5" s="1"/>
  <c r="F4" i="5"/>
  <c r="I4" i="5" s="1"/>
  <c r="E4" i="5"/>
  <c r="H4" i="5" s="1"/>
  <c r="F6" i="5"/>
  <c r="I6" i="5" s="1"/>
  <c r="H27" i="3" l="1"/>
  <c r="G27" i="3"/>
  <c r="H23" i="3"/>
  <c r="G23" i="3"/>
  <c r="H20" i="3"/>
  <c r="H19" i="3" s="1"/>
  <c r="G20" i="3"/>
  <c r="G19" i="3" s="1"/>
  <c r="H367" i="3" l="1"/>
  <c r="H366" i="3" s="1"/>
  <c r="G367" i="3"/>
  <c r="G366" i="3" s="1"/>
  <c r="H329" i="3" l="1"/>
  <c r="G329" i="3"/>
  <c r="H328" i="3"/>
  <c r="G328" i="3"/>
  <c r="H325" i="3"/>
  <c r="G325" i="3"/>
  <c r="H324" i="3"/>
  <c r="G324" i="3"/>
  <c r="H321" i="3"/>
  <c r="G321" i="3"/>
  <c r="H320" i="3"/>
  <c r="G320" i="3"/>
  <c r="H317" i="3"/>
  <c r="G317" i="3"/>
  <c r="H316" i="3"/>
  <c r="G316" i="3"/>
  <c r="H312" i="3"/>
  <c r="G312" i="3"/>
  <c r="G313" i="3"/>
  <c r="H313" i="3"/>
  <c r="H308" i="3"/>
  <c r="G308" i="3"/>
  <c r="H296" i="3" l="1"/>
  <c r="H295" i="3" s="1"/>
  <c r="G296" i="3"/>
  <c r="G295" i="3" s="1"/>
  <c r="H42" i="3" l="1"/>
  <c r="G42" i="3"/>
  <c r="H49" i="3"/>
  <c r="H48" i="3" s="1"/>
  <c r="H47" i="3" s="1"/>
  <c r="H46" i="3" s="1"/>
  <c r="G49" i="3"/>
  <c r="G48" i="3" s="1"/>
  <c r="G47" i="3" s="1"/>
  <c r="G46" i="3" s="1"/>
  <c r="H44" i="3"/>
  <c r="G44" i="3"/>
  <c r="H41" i="3" l="1"/>
  <c r="H40" i="3" s="1"/>
  <c r="H39" i="3" s="1"/>
  <c r="H38" i="3" s="1"/>
  <c r="H37" i="3" s="1"/>
  <c r="G41" i="3"/>
  <c r="G40" i="3" s="1"/>
  <c r="G39" i="3" s="1"/>
  <c r="G38" i="3" s="1"/>
  <c r="G37" i="3" s="1"/>
  <c r="G19" i="9" l="1"/>
  <c r="F19" i="9"/>
  <c r="E19" i="9"/>
  <c r="H7" i="9"/>
  <c r="E17" i="9" s="1"/>
  <c r="H8" i="9"/>
  <c r="E18" i="9" s="1"/>
  <c r="H6" i="9"/>
  <c r="E16" i="9" s="1"/>
  <c r="J6" i="9"/>
  <c r="G16" i="9" s="1"/>
  <c r="J7" i="9"/>
  <c r="G17" i="9" s="1"/>
  <c r="J8" i="9"/>
  <c r="I6" i="9"/>
  <c r="F16" i="9" s="1"/>
  <c r="I7" i="9"/>
  <c r="F17" i="9" s="1"/>
  <c r="I8" i="9"/>
  <c r="F18" i="9" s="1"/>
  <c r="J9" i="9"/>
  <c r="I9" i="9"/>
  <c r="H9" i="9"/>
  <c r="B20" i="9"/>
  <c r="B21" i="9" s="1"/>
  <c r="G10" i="9"/>
  <c r="G12" i="9" s="1"/>
  <c r="E10" i="9"/>
  <c r="E12" i="9" s="1"/>
  <c r="F10" i="9"/>
  <c r="F12" i="9" s="1"/>
  <c r="D20" i="9"/>
  <c r="D21" i="9" s="1"/>
  <c r="C20" i="9"/>
  <c r="C21" i="9" s="1"/>
  <c r="F55" i="1"/>
  <c r="E55" i="1"/>
  <c r="D10" i="9"/>
  <c r="C10" i="9"/>
  <c r="B10" i="9"/>
  <c r="G335" i="3"/>
  <c r="G334" i="3" s="1"/>
  <c r="H335" i="3"/>
  <c r="H334" i="3" s="1"/>
  <c r="H105" i="3"/>
  <c r="G105" i="3"/>
  <c r="H103" i="3"/>
  <c r="G103" i="3"/>
  <c r="H153" i="3"/>
  <c r="H151" i="3" s="1"/>
  <c r="G153" i="3"/>
  <c r="G151" i="3" s="1"/>
  <c r="H64" i="3"/>
  <c r="G54" i="3"/>
  <c r="H54" i="3"/>
  <c r="H53" i="3" s="1"/>
  <c r="G58" i="3"/>
  <c r="G57" i="3" s="1"/>
  <c r="H58" i="3"/>
  <c r="H57" i="3" s="1"/>
  <c r="G64" i="3"/>
  <c r="G68" i="3"/>
  <c r="H68" i="3"/>
  <c r="G76" i="3"/>
  <c r="G75" i="3" s="1"/>
  <c r="G74" i="3" s="1"/>
  <c r="G73" i="3" s="1"/>
  <c r="G72" i="3" s="1"/>
  <c r="H76" i="3"/>
  <c r="H75" i="3" s="1"/>
  <c r="H74" i="3" s="1"/>
  <c r="H73" i="3" s="1"/>
  <c r="H72" i="3" s="1"/>
  <c r="G81" i="3"/>
  <c r="G80" i="3" s="1"/>
  <c r="G79" i="3" s="1"/>
  <c r="G78" i="3" s="1"/>
  <c r="H81" i="3"/>
  <c r="H80" i="3" s="1"/>
  <c r="H79" i="3" s="1"/>
  <c r="H78" i="3" s="1"/>
  <c r="G87" i="3"/>
  <c r="H87" i="3"/>
  <c r="G90" i="3"/>
  <c r="H90" i="3"/>
  <c r="G93" i="3"/>
  <c r="H93" i="3"/>
  <c r="G96" i="3"/>
  <c r="H96" i="3"/>
  <c r="G99" i="3"/>
  <c r="H99" i="3"/>
  <c r="G101" i="3"/>
  <c r="H101" i="3"/>
  <c r="G111" i="3"/>
  <c r="H111" i="3"/>
  <c r="G114" i="3"/>
  <c r="H114" i="3"/>
  <c r="G117" i="3"/>
  <c r="G116" i="3" s="1"/>
  <c r="H117" i="3"/>
  <c r="H116" i="3" s="1"/>
  <c r="G124" i="3"/>
  <c r="G123" i="3" s="1"/>
  <c r="G122" i="3" s="1"/>
  <c r="G121" i="3" s="1"/>
  <c r="G120" i="3" s="1"/>
  <c r="H124" i="3"/>
  <c r="H123" i="3" s="1"/>
  <c r="H122" i="3" s="1"/>
  <c r="H121" i="3" s="1"/>
  <c r="H120" i="3" s="1"/>
  <c r="G129" i="3"/>
  <c r="G128" i="3" s="1"/>
  <c r="G127" i="3" s="1"/>
  <c r="G126" i="3" s="1"/>
  <c r="H129" i="3"/>
  <c r="H128" i="3" s="1"/>
  <c r="H127" i="3" s="1"/>
  <c r="H126" i="3" s="1"/>
  <c r="G134" i="3"/>
  <c r="G133" i="3" s="1"/>
  <c r="G132" i="3" s="1"/>
  <c r="G131" i="3" s="1"/>
  <c r="H134" i="3"/>
  <c r="H133" i="3" s="1"/>
  <c r="H132" i="3" s="1"/>
  <c r="H131" i="3" s="1"/>
  <c r="G139" i="3"/>
  <c r="H139" i="3"/>
  <c r="G142" i="3"/>
  <c r="G141" i="3" s="1"/>
  <c r="H142" i="3"/>
  <c r="H141" i="3" s="1"/>
  <c r="G146" i="3"/>
  <c r="H146" i="3"/>
  <c r="G148" i="3"/>
  <c r="H148" i="3"/>
  <c r="G156" i="3"/>
  <c r="G155" i="3" s="1"/>
  <c r="H156" i="3"/>
  <c r="H155" i="3" s="1"/>
  <c r="G159" i="3"/>
  <c r="G158" i="3" s="1"/>
  <c r="H159" i="3"/>
  <c r="H158" i="3" s="1"/>
  <c r="I34" i="1"/>
  <c r="H34" i="1"/>
  <c r="G34" i="1"/>
  <c r="H365" i="3"/>
  <c r="H364" i="3" s="1"/>
  <c r="H363" i="3" s="1"/>
  <c r="H362" i="3" s="1"/>
  <c r="G365" i="3"/>
  <c r="G364" i="3" s="1"/>
  <c r="G363" i="3" s="1"/>
  <c r="G362" i="3" s="1"/>
  <c r="H360" i="3"/>
  <c r="G360" i="3"/>
  <c r="H358" i="3"/>
  <c r="G358" i="3"/>
  <c r="H354" i="3"/>
  <c r="G354" i="3"/>
  <c r="H340" i="3"/>
  <c r="G340" i="3"/>
  <c r="H310" i="3"/>
  <c r="G310" i="3"/>
  <c r="H300" i="3"/>
  <c r="H299" i="3" s="1"/>
  <c r="H291" i="3"/>
  <c r="H290" i="3" s="1"/>
  <c r="G291" i="3"/>
  <c r="G290" i="3" s="1"/>
  <c r="G283" i="3"/>
  <c r="H280" i="3"/>
  <c r="H279" i="3" s="1"/>
  <c r="G280" i="3"/>
  <c r="G279" i="3" s="1"/>
  <c r="H270" i="3"/>
  <c r="H269" i="3" s="1"/>
  <c r="H268" i="3" s="1"/>
  <c r="H267" i="3" s="1"/>
  <c r="G270" i="3"/>
  <c r="G269" i="3" s="1"/>
  <c r="G268" i="3" s="1"/>
  <c r="G267" i="3" s="1"/>
  <c r="H262" i="3"/>
  <c r="H261" i="3" s="1"/>
  <c r="H260" i="3" s="1"/>
  <c r="H259" i="3" s="1"/>
  <c r="G262" i="3"/>
  <c r="G261" i="3" s="1"/>
  <c r="G260" i="3" s="1"/>
  <c r="G259" i="3" s="1"/>
  <c r="H255" i="3"/>
  <c r="H254" i="3" s="1"/>
  <c r="H253" i="3" s="1"/>
  <c r="G255" i="3"/>
  <c r="G254" i="3" s="1"/>
  <c r="G253" i="3" s="1"/>
  <c r="H249" i="3"/>
  <c r="H248" i="3" s="1"/>
  <c r="G249" i="3"/>
  <c r="G248" i="3" s="1"/>
  <c r="H246" i="3"/>
  <c r="H245" i="3" s="1"/>
  <c r="H240" i="3" s="1"/>
  <c r="G246" i="3"/>
  <c r="G245" i="3" s="1"/>
  <c r="G240" i="3" s="1"/>
  <c r="H225" i="3"/>
  <c r="G225" i="3"/>
  <c r="H223" i="3"/>
  <c r="G223" i="3"/>
  <c r="H217" i="3"/>
  <c r="G217" i="3"/>
  <c r="H215" i="3"/>
  <c r="G215" i="3"/>
  <c r="H206" i="3"/>
  <c r="H205" i="3" s="1"/>
  <c r="G206" i="3"/>
  <c r="G205" i="3" s="1"/>
  <c r="H200" i="3"/>
  <c r="H199" i="3" s="1"/>
  <c r="H198" i="3" s="1"/>
  <c r="H197" i="3" s="1"/>
  <c r="G200" i="3"/>
  <c r="G199" i="3" s="1"/>
  <c r="G198" i="3" s="1"/>
  <c r="G197" i="3" s="1"/>
  <c r="H190" i="3"/>
  <c r="G190" i="3"/>
  <c r="H182" i="3"/>
  <c r="H181" i="3" s="1"/>
  <c r="H180" i="3" s="1"/>
  <c r="G182" i="3"/>
  <c r="G181" i="3" s="1"/>
  <c r="G180" i="3" s="1"/>
  <c r="H177" i="3"/>
  <c r="H176" i="3" s="1"/>
  <c r="H175" i="3" s="1"/>
  <c r="G177" i="3"/>
  <c r="G176" i="3" s="1"/>
  <c r="G175" i="3" s="1"/>
  <c r="H166" i="3"/>
  <c r="H165" i="3" s="1"/>
  <c r="H164" i="3" s="1"/>
  <c r="H163" i="3" s="1"/>
  <c r="H162" i="3" s="1"/>
  <c r="G166" i="3"/>
  <c r="G165" i="3" s="1"/>
  <c r="G164" i="3" s="1"/>
  <c r="G163" i="3" s="1"/>
  <c r="G162" i="3" s="1"/>
  <c r="H35" i="3"/>
  <c r="H34" i="3" s="1"/>
  <c r="H33" i="3" s="1"/>
  <c r="H32" i="3" s="1"/>
  <c r="H31" i="3" s="1"/>
  <c r="G35" i="3"/>
  <c r="G34" i="3" s="1"/>
  <c r="G33" i="3" s="1"/>
  <c r="G32" i="3" s="1"/>
  <c r="G31" i="3" s="1"/>
  <c r="H29" i="3"/>
  <c r="G29" i="3"/>
  <c r="H26" i="3"/>
  <c r="G26" i="3"/>
  <c r="H22" i="3"/>
  <c r="G22" i="3"/>
  <c r="H18" i="3"/>
  <c r="G18" i="3"/>
  <c r="G300" i="3"/>
  <c r="G299" i="3" s="1"/>
  <c r="H344" i="3"/>
  <c r="G348" i="3"/>
  <c r="G347" i="3" s="1"/>
  <c r="H283" i="3"/>
  <c r="H348" i="3"/>
  <c r="H347" i="3" s="1"/>
  <c r="G344" i="3"/>
  <c r="E36" i="1"/>
  <c r="F53" i="1"/>
  <c r="E53" i="1"/>
  <c r="D53" i="1"/>
  <c r="F49" i="1"/>
  <c r="E49" i="1"/>
  <c r="F46" i="1"/>
  <c r="E46" i="1"/>
  <c r="F40" i="1"/>
  <c r="E40" i="1"/>
  <c r="F36" i="1"/>
  <c r="D36" i="1"/>
  <c r="F30" i="1"/>
  <c r="E30" i="1"/>
  <c r="D30" i="1"/>
  <c r="F28" i="1"/>
  <c r="E28" i="1"/>
  <c r="D28" i="1"/>
  <c r="F20" i="1"/>
  <c r="E20" i="1"/>
  <c r="D20" i="1"/>
  <c r="G353" i="3" l="1"/>
  <c r="H353" i="3"/>
  <c r="H352" i="3" s="1"/>
  <c r="H351" i="3" s="1"/>
  <c r="H10" i="9"/>
  <c r="H11" i="9" s="1"/>
  <c r="F58" i="1"/>
  <c r="D58" i="1"/>
  <c r="E58" i="1"/>
  <c r="H43" i="1"/>
  <c r="I43" i="1"/>
  <c r="H239" i="3"/>
  <c r="G289" i="3"/>
  <c r="G150" i="3"/>
  <c r="H289" i="3"/>
  <c r="G239" i="3"/>
  <c r="H150" i="3"/>
  <c r="G63" i="3"/>
  <c r="G62" i="3" s="1"/>
  <c r="G61" i="3" s="1"/>
  <c r="H63" i="3"/>
  <c r="H62" i="3" s="1"/>
  <c r="H61" i="3" s="1"/>
  <c r="H86" i="3"/>
  <c r="H85" i="3" s="1"/>
  <c r="G86" i="3"/>
  <c r="G85" i="3" s="1"/>
  <c r="G174" i="3"/>
  <c r="H174" i="3"/>
  <c r="H219" i="3"/>
  <c r="G219" i="3"/>
  <c r="G352" i="3"/>
  <c r="G351" i="3" s="1"/>
  <c r="H333" i="3"/>
  <c r="H332" i="3" s="1"/>
  <c r="G333" i="3"/>
  <c r="G332" i="3" s="1"/>
  <c r="G266" i="3"/>
  <c r="G265" i="3" s="1"/>
  <c r="H266" i="3"/>
  <c r="H265" i="3" s="1"/>
  <c r="H204" i="3"/>
  <c r="H203" i="3" s="1"/>
  <c r="H214" i="3"/>
  <c r="G138" i="3"/>
  <c r="H278" i="3"/>
  <c r="H277" i="3" s="1"/>
  <c r="H276" i="3" s="1"/>
  <c r="H152" i="3"/>
  <c r="H25" i="3"/>
  <c r="H145" i="3"/>
  <c r="H138" i="3"/>
  <c r="G110" i="3"/>
  <c r="G109" i="3" s="1"/>
  <c r="H110" i="3"/>
  <c r="H109" i="3" s="1"/>
  <c r="G204" i="3"/>
  <c r="G203" i="3" s="1"/>
  <c r="G214" i="3"/>
  <c r="G278" i="3"/>
  <c r="G277" i="3" s="1"/>
  <c r="G276" i="3" s="1"/>
  <c r="G152" i="3"/>
  <c r="H161" i="3"/>
  <c r="H17" i="3"/>
  <c r="H12" i="3" s="1"/>
  <c r="G145" i="3"/>
  <c r="H339" i="3"/>
  <c r="H338" i="3" s="1"/>
  <c r="H337" i="3" s="1"/>
  <c r="G17" i="3"/>
  <c r="G12" i="3" s="1"/>
  <c r="G25" i="3"/>
  <c r="H98" i="3"/>
  <c r="G98" i="3"/>
  <c r="G53" i="3"/>
  <c r="G161" i="3"/>
  <c r="G339" i="3"/>
  <c r="G338" i="3" s="1"/>
  <c r="G337" i="3" s="1"/>
  <c r="G43" i="1"/>
  <c r="J10" i="9"/>
  <c r="J11" i="9" s="1"/>
  <c r="G18" i="9"/>
  <c r="G20" i="9" s="1"/>
  <c r="G21" i="9" s="1"/>
  <c r="I10" i="9"/>
  <c r="I11" i="9" s="1"/>
  <c r="F20" i="9"/>
  <c r="F21" i="9" s="1"/>
  <c r="E20" i="9"/>
  <c r="E21" i="9" s="1"/>
  <c r="H44" i="1" l="1"/>
  <c r="I44" i="1"/>
  <c r="G44" i="1"/>
  <c r="H238" i="3"/>
  <c r="H237" i="3" s="1"/>
  <c r="H236" i="3" s="1"/>
  <c r="H209" i="3"/>
  <c r="H202" i="3" s="1"/>
  <c r="H196" i="3" s="1"/>
  <c r="G209" i="3"/>
  <c r="G202" i="3" s="1"/>
  <c r="G196" i="3" s="1"/>
  <c r="G238" i="3"/>
  <c r="G237" i="3" s="1"/>
  <c r="G236" i="3" s="1"/>
  <c r="G288" i="3"/>
  <c r="H11" i="3"/>
  <c r="H10" i="3" s="1"/>
  <c r="H9" i="3" s="1"/>
  <c r="H84" i="3"/>
  <c r="H288" i="3"/>
  <c r="H287" i="3" s="1"/>
  <c r="H275" i="3" s="1"/>
  <c r="H274" i="3" s="1"/>
  <c r="H108" i="3"/>
  <c r="H107" i="3" s="1"/>
  <c r="G108" i="3"/>
  <c r="G107" i="3" s="1"/>
  <c r="H137" i="3"/>
  <c r="H136" i="3" s="1"/>
  <c r="H119" i="3" s="1"/>
  <c r="G84" i="3"/>
  <c r="G11" i="3"/>
  <c r="G10" i="3" s="1"/>
  <c r="G9" i="3" s="1"/>
  <c r="G137" i="3"/>
  <c r="G136" i="3" s="1"/>
  <c r="G119" i="3" s="1"/>
  <c r="G83" i="3" l="1"/>
  <c r="H83" i="3"/>
  <c r="G287" i="3"/>
  <c r="G275" i="3" s="1"/>
  <c r="G274" i="3" s="1"/>
  <c r="H52" i="3" l="1"/>
  <c r="H51" i="3" s="1"/>
  <c r="G52" i="3"/>
  <c r="G51" i="3" s="1"/>
  <c r="H370" i="3" l="1"/>
  <c r="F59" i="1" s="1"/>
  <c r="G370" i="3"/>
  <c r="E59" i="1" s="1"/>
  <c r="D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comp06</author>
  </authors>
  <commentList>
    <comment ref="F2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откорректировала под доходы - 51950
 на софинансирование народ иниц.
</t>
        </r>
      </text>
    </comment>
    <comment ref="F3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ТБО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comp06</author>
  </authors>
  <commentList>
    <comment ref="D4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в т.ч. Преображенка 181368,6 руб., Ерема- 9360,96</t>
        </r>
      </text>
    </comment>
    <comment ref="E4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в т.ч. Преображенка 181368,6 руб., Ерема- 9360,96</t>
        </r>
      </text>
    </comment>
    <comment ref="F4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в т.ч. Преображенка 181368,6 руб., Ерема- 9360,96</t>
        </r>
      </text>
    </comment>
    <comment ref="D195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Поздравление мэра, почетные граждане</t>
        </r>
      </text>
    </comment>
    <comment ref="F19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поддержка некоммерческим организаций</t>
        </r>
      </text>
    </comment>
    <comment ref="D20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 КДН</t>
        </r>
      </text>
    </comment>
    <comment ref="E216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буклеты, календари</t>
        </r>
      </text>
    </comment>
    <comment ref="E219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буклеты, брошюрки, школьникам памятки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comp06</author>
  </authors>
  <commentList>
    <comment ref="B3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проезд 6,7</t>
        </r>
      </text>
    </comment>
  </commentList>
</comments>
</file>

<file path=xl/sharedStrings.xml><?xml version="1.0" encoding="utf-8"?>
<sst xmlns="http://schemas.openxmlformats.org/spreadsheetml/2006/main" count="2669" uniqueCount="417">
  <si>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</si>
  <si>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</si>
  <si>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</si>
  <si>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</si>
  <si>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</si>
  <si>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</si>
  <si>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</si>
  <si>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</si>
  <si>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</si>
  <si>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</si>
  <si>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</si>
  <si>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</si>
  <si>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</si>
  <si>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</si>
  <si>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</si>
  <si>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</si>
  <si>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</si>
  <si>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</si>
  <si>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</si>
  <si>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</si>
  <si>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</si>
  <si>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</si>
  <si>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</si>
  <si>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</si>
  <si>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</si>
  <si>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</si>
  <si>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</si>
  <si>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</si>
  <si>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</si>
  <si>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</si>
  <si>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</si>
  <si>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</si>
  <si>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</si>
  <si>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</si>
  <si>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</si>
  <si>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</si>
  <si>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</si>
  <si>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</si>
  <si>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</si>
  <si>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</si>
  <si>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</si>
  <si>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</si>
  <si>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</si>
  <si>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</si>
  <si>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</si>
  <si>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</si>
  <si>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</si>
  <si>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</si>
  <si>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</si>
  <si>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</si>
  <si>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</si>
  <si>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</si>
  <si>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</si>
  <si>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</si>
  <si>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</si>
  <si>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</si>
  <si>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№5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</si>
  <si>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</si>
  <si>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</si>
  <si>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на 2020 год и на плановый период 2021 и 2022 годов"</t>
  </si>
  <si>
    <t>от 17.12.2019  № 4/17</t>
  </si>
  <si>
    <t>Распределение бюджетных ассигнований  по разделам и подразделам классификации расходов бюджетов на 2020 год</t>
  </si>
  <si>
    <t>(рублей)</t>
  </si>
  <si>
    <t xml:space="preserve">Наименование </t>
  </si>
  <si>
    <t>Рз ПР</t>
  </si>
  <si>
    <t>Сумма</t>
  </si>
  <si>
    <t>Приложение 3</t>
  </si>
  <si>
    <t>от "___ "сентября 2020 года №___/___</t>
  </si>
  <si>
    <t>2021 год</t>
  </si>
  <si>
    <t>2022 год</t>
  </si>
  <si>
    <t>КЦСР</t>
  </si>
  <si>
    <t>КВР</t>
  </si>
  <si>
    <t>0100000000</t>
  </si>
  <si>
    <t>Подпрограмма «Дошкольное образование»</t>
  </si>
  <si>
    <t>0110000000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</si>
  <si>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</si>
  <si>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</si>
  <si>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</si>
  <si>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</si>
  <si>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</si>
  <si>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</si>
  <si>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</si>
  <si>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</si>
  <si>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мероприятие: Организация предоставления общедоступного и бесплатного дошкольного образования</t>
  </si>
  <si>
    <t>0110200000</t>
  </si>
  <si>
    <t>Иные бюджетные ассигнования</t>
  </si>
  <si>
    <t>800</t>
  </si>
  <si>
    <t>Подпрограмма «Общее образование»</t>
  </si>
  <si>
    <t>0120000000</t>
  </si>
  <si>
    <t>0120100000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</si>
  <si>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</si>
  <si>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</si>
  <si>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</si>
  <si>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</si>
  <si>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</si>
  <si>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0120200000</t>
  </si>
  <si>
    <t>Капитальные вложения в объекты государственной (муниципальной) собственности</t>
  </si>
  <si>
    <t>400</t>
  </si>
  <si>
    <t>Субсидии на реализацию мероприятий перечня проектов народных инициатив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</si>
  <si>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</si>
  <si>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</si>
  <si>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</si>
  <si>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Субсидия на обеспечение бесплатным питьевым молоком обучающихся 1-4 классов</t>
  </si>
  <si>
    <t>0120400000</t>
  </si>
  <si>
    <t>0120500000</t>
  </si>
  <si>
    <t>0120600000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</si>
  <si>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</si>
  <si>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</si>
  <si>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Подпрограмма «Дополнительное образование»</t>
  </si>
  <si>
    <t>0130000000</t>
  </si>
  <si>
    <t>Основное мероприятие: Организация предоставления дополнительного образования</t>
  </si>
  <si>
    <t>0130100000</t>
  </si>
  <si>
    <t>Подпрограмма «Организация отдыха и оздоровления детей в летнее время»</t>
  </si>
  <si>
    <t>0140000000</t>
  </si>
  <si>
    <t>0140100000</t>
  </si>
  <si>
    <t>Социальное обеспечение и иные выплаты населению</t>
  </si>
  <si>
    <t>300</t>
  </si>
  <si>
    <t>0140200000</t>
  </si>
  <si>
    <t>0140300000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</si>
  <si>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</si>
  <si>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01403S2080</t>
  </si>
  <si>
    <t>Подпрограмма «Обеспечение реализации муниципальной программы»</t>
  </si>
  <si>
    <t>0150000000</t>
  </si>
  <si>
    <t>Основное мероприятие: Обеспечение деятельности муниципального отдела образования</t>
  </si>
  <si>
    <t>0150100000</t>
  </si>
  <si>
    <t>Основное мероприятие: Совершенствование учительского корпуса</t>
  </si>
  <si>
    <t>0150200000</t>
  </si>
  <si>
    <t>0150300000</t>
  </si>
  <si>
    <t>Основное мероприятие: Совершенствование системы работы с талантливыми детьми</t>
  </si>
  <si>
    <t>0150400000</t>
  </si>
  <si>
    <t>0200000000</t>
  </si>
  <si>
    <t>Подпрограмма «Организация библиотечного, справочного и информационного обслуживания населения»</t>
  </si>
  <si>
    <t>0210000000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</si>
  <si>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</si>
  <si>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</si>
  <si>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Комплектование библиотечных фондов</t>
  </si>
  <si>
    <t>0210400000</t>
  </si>
  <si>
    <t>Подпрограмма «Организация музейного обслуживания населения Катангского района»</t>
  </si>
  <si>
    <t>0220000000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</si>
  <si>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</si>
  <si>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</si>
  <si>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</si>
  <si>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</si>
  <si>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</si>
  <si>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</si>
  <si>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Подпрограмма «Обеспечение реализации муниципальной программы »</t>
  </si>
  <si>
    <t>0240000000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</si>
  <si>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</si>
  <si>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</si>
  <si>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Создание условий для развития физической культуры и спорта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</si>
  <si>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</si>
  <si>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</si>
  <si>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0300000000</t>
  </si>
  <si>
    <t>Подпрограмма «Выравнивание уровня бюджетной обеспеченности поселений Катангского района»</t>
  </si>
  <si>
    <t>0310000000</t>
  </si>
  <si>
    <t>Основное мероприятие: Выравнивание уровня бюджетной обеспеченности поселений за счет средств местного бюджета</t>
  </si>
  <si>
    <t>0310100000</t>
  </si>
  <si>
    <t>Межбюджетные трансферты</t>
  </si>
  <si>
    <t>500</t>
  </si>
  <si>
    <t>Подпрограмма «Формирование, исполнение и контроль за исполнением бюджета и сметы, ведения бухгалтерского учета»</t>
  </si>
  <si>
    <t>0320000000</t>
  </si>
  <si>
    <t>Основное мероприятие: Обеспечение деятельности финансового управления</t>
  </si>
  <si>
    <t>0320100000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</si>
  <si>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</si>
  <si>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0320200000</t>
  </si>
  <si>
    <t>Муниципальная программа «Безопасный город» на 2019-2024гг</t>
  </si>
  <si>
    <t>0400000000</t>
  </si>
  <si>
    <t>Подпрограмма «Построение и развитие аппаратно-программного комплекса «Безопасный город»»</t>
  </si>
  <si>
    <t>0410000000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</si>
  <si>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</si>
  <si>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</si>
  <si>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</si>
  <si>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</si>
  <si>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</si>
  <si>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</si>
  <si>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Подготовка и переподготовка должностных лиц по программам ГО и ЧС</t>
  </si>
  <si>
    <t>0420100000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</si>
  <si>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</si>
  <si>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</si>
  <si>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</si>
  <si>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</si>
  <si>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</si>
  <si>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</si>
  <si>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</si>
  <si>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</si>
  <si>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</si>
  <si>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</si>
  <si>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</si>
  <si>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</si>
  <si>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</si>
  <si>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</si>
  <si>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</si>
  <si>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</si>
  <si>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</si>
  <si>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</si>
  <si>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</si>
  <si>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</si>
  <si>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Подпрограмма «Создание условий для устойчивого экономического развития»</t>
  </si>
  <si>
    <t>0520000000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</si>
  <si>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</si>
  <si>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</si>
  <si>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</si>
  <si>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</si>
  <si>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Подпрограмма «Развитие дорожного хозяйства»</t>
  </si>
  <si>
    <t>0530000000</t>
  </si>
  <si>
    <t>Основное мероприятие: Расчистка и содержание автодорог</t>
  </si>
  <si>
    <t>0530100000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</si>
  <si>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</si>
  <si>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</si>
  <si>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Подпрограмма «Управление муниципальным имуществом»</t>
  </si>
  <si>
    <t>0540000000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</si>
  <si>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</si>
  <si>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</si>
  <si>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</si>
  <si>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</si>
  <si>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0540300000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</si>
  <si>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</si>
  <si>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</si>
  <si>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0600000000</t>
  </si>
  <si>
    <t>0610000000</t>
  </si>
  <si>
    <t>0610100000</t>
  </si>
  <si>
    <t>0620000000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</si>
  <si>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</si>
  <si>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</si>
  <si>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0620200000</t>
  </si>
  <si>
    <t>Подпрограмма «Профилактика социально-негативных явлений »</t>
  </si>
  <si>
    <t>0630000000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</si>
  <si>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</si>
  <si>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</si>
  <si>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</si>
  <si>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</si>
  <si>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</si>
  <si>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</si>
  <si>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</si>
  <si>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</si>
  <si>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</si>
  <si>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</si>
  <si>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</si>
  <si>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</si>
  <si>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</si>
  <si>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</si>
  <si>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0700000000</t>
  </si>
  <si>
    <t>Подпрограмма «Устойчивое развитие сельских территорий»</t>
  </si>
  <si>
    <t>0710000000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</si>
  <si>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</si>
  <si>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</si>
  <si>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</si>
  <si>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</si>
  <si>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«Территориальное планирование»</t>
  </si>
  <si>
    <t>0740000000</t>
  </si>
  <si>
    <t>Основное мероприятие: Градостроительное зонирование и планировка территории</t>
  </si>
  <si>
    <t>0740300000</t>
  </si>
  <si>
    <t>Подпрограмма «Охрана окружающей среды»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</si>
  <si>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</si>
  <si>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</si>
  <si>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</si>
  <si>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Субсидия на приобретение комплексов (установок) по обезвреживанию твердых коммунальных отходов</t>
  </si>
  <si>
    <t>07601S2933</t>
  </si>
  <si>
    <t>Глава муниципального образования «Катангский район»</t>
  </si>
  <si>
    <t>2010000000</t>
  </si>
  <si>
    <t>Районная дума муниципального образования «Катангский район»</t>
  </si>
  <si>
    <t>2020000000</t>
  </si>
  <si>
    <t>Контрольно-счетная палата муниципального образования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</si>
  <si>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</si>
  <si>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</si>
  <si>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2030100000</t>
  </si>
  <si>
    <t>Осуществление внешнего финансового контроля поселений, входящих в состав МО «Катангский район»</t>
  </si>
  <si>
    <t>2030200000</t>
  </si>
  <si>
    <t>КВСР</t>
  </si>
  <si>
    <t>Муниципальное учреждение Финансовое управление администрации муниципального образования «Катангский район»</t>
  </si>
  <si>
    <t>910</t>
  </si>
  <si>
    <t>Связь и информатика</t>
  </si>
  <si>
    <t>Администрация Муниципального Образования "Катангский район"</t>
  </si>
  <si>
    <t>917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</si>
  <si>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</si>
  <si>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</si>
  <si>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</si>
  <si>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0650200000</t>
  </si>
  <si>
    <t>0650400000</t>
  </si>
  <si>
    <t>0650000000</t>
  </si>
  <si>
    <t>0120700000</t>
  </si>
  <si>
    <t>0120800000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</si>
  <si>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</si>
  <si>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</si>
  <si>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</si>
  <si>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</si>
  <si>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</si>
  <si>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</si>
  <si>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</si>
  <si>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местным бюджетам на комплектование книжных фондов муниципальных общедоступных библиотек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</si>
  <si>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</si>
  <si>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</si>
  <si>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</si>
  <si>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</si>
  <si>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</si>
  <si>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</si>
  <si>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Субвенция на осуществления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</t>
  </si>
  <si>
    <t>Всего</t>
  </si>
  <si>
    <t>Подпрограмма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</si>
  <si>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</si>
  <si>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Основное мероприятие: Поддержка и развитие волонтерского движения по профилактике социально-негативных явлений</t>
  </si>
  <si>
    <t>Ерб</t>
  </si>
  <si>
    <t>Непа</t>
  </si>
  <si>
    <t>Под</t>
  </si>
  <si>
    <t>Итого 1401</t>
  </si>
  <si>
    <t>Дотация за счет местного бюджета</t>
  </si>
  <si>
    <t>Дотация за счет областной субвенции</t>
  </si>
  <si>
    <t>нераспр рез</t>
  </si>
  <si>
    <t>Итого 1403</t>
  </si>
  <si>
    <t>Иные МБТ за счет местного бюджета</t>
  </si>
  <si>
    <t>Прочие межбюджетные трансферты общего характера</t>
  </si>
  <si>
    <t>итого 211,213</t>
  </si>
  <si>
    <t xml:space="preserve">нераспр рез </t>
  </si>
  <si>
    <t>ВСЕГО 1401 и 1403</t>
  </si>
  <si>
    <t>ФБ</t>
  </si>
  <si>
    <t>ФОТ</t>
  </si>
  <si>
    <t>Классное руководств</t>
  </si>
  <si>
    <t>Дом культуры с. Непа</t>
  </si>
  <si>
    <t>Непское МО</t>
  </si>
  <si>
    <t>Подволошинское МО</t>
  </si>
  <si>
    <t>Преображенское МО</t>
  </si>
  <si>
    <t>ВУС</t>
  </si>
  <si>
    <t>нарад иниц</t>
  </si>
  <si>
    <t>Ербогаченское МО  - вода 74100</t>
  </si>
  <si>
    <t>откл -уменьш, + увелич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</si>
  <si>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</si>
  <si>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</si>
  <si>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0510451200</t>
  </si>
  <si>
    <t>0510473070</t>
  </si>
  <si>
    <t>0510473090</t>
  </si>
  <si>
    <t>0510473140</t>
  </si>
  <si>
    <t>0510473150</t>
  </si>
  <si>
    <t>0510473060</t>
  </si>
  <si>
    <t>0510600000</t>
  </si>
  <si>
    <t>Основное мероприятие: Реализация мероприятий перечня проектов народных инициатив</t>
  </si>
  <si>
    <t>0710500000</t>
  </si>
  <si>
    <t>07105S2370</t>
  </si>
  <si>
    <t>Реализация мероприятий перечня проектов народных инициатив</t>
  </si>
  <si>
    <t>Основное мероприятие: Оказание адресной поддержки инвалидам и другим маломобильным группам населения муниципального образования «Катангский район»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</si>
  <si>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</si>
  <si>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</si>
  <si>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</si>
  <si>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0800000000</t>
  </si>
  <si>
    <t>0810000000</t>
  </si>
  <si>
    <t>Подпрограмма «Развитие физической культуры и спорта»</t>
  </si>
  <si>
    <t>0810100000</t>
  </si>
  <si>
    <t>08101S2850</t>
  </si>
  <si>
    <t>Основное мероприятие: Организация и проведение физкультурных и спортивно-массовых мероприятий</t>
  </si>
  <si>
    <t>0810200000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</si>
  <si>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</si>
  <si>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</si>
  <si>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 xml:space="preserve">0120253031 </t>
  </si>
  <si>
    <t>0120253031</t>
  </si>
  <si>
    <t>Подпрограмма «Социальная поддержка отдельных категорий граждан и общественных организаций»</t>
  </si>
  <si>
    <t>Подпрограмма «Доступная среда»»</t>
  </si>
  <si>
    <t>Основное мероприятие: Проведение ГИА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</si>
  <si>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</si>
  <si>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0120673050 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</si>
  <si>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образования"</t>
  </si>
  <si>
    <t>Основное мероприятие: Организация бесплатного горячего питания обучающихся, получающих начальное общее образование</t>
  </si>
  <si>
    <t>01208L3041</t>
  </si>
  <si>
    <t>0120900000</t>
  </si>
  <si>
    <t>Основное мероприятие: Обеспечение бесплатным питьевым молоком обучающихся 1-4 классов</t>
  </si>
  <si>
    <t>01209S2957</t>
  </si>
  <si>
    <t>0121000000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</si>
  <si>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</si>
  <si>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01210S2976</t>
  </si>
  <si>
    <t>0121100000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</si>
  <si>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</si>
  <si>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</si>
  <si>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0121173180</t>
  </si>
  <si>
    <t>0121300000</t>
  </si>
  <si>
    <t>Основное мероприятие: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</si>
  <si>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01213S2988</t>
  </si>
  <si>
    <t>Основное мероприятие: Организация отдыха и оздоровление детей в каникулярный период</t>
  </si>
  <si>
    <t>Основное мероприятие: Подготовка и проведение оздоровительного сезона</t>
  </si>
  <si>
    <t>Основное мероприятие: Организация питания в ЛДП</t>
  </si>
  <si>
    <t>Муниципальная программа «Управление муниципальными финансами в муниципальном образовании «Катангский район» на 2023-2028гг</t>
  </si>
  <si>
    <t>Муниципальная программа «Экономическое развитие муниципального образования «Катангский район» на 2023-2028гг</t>
  </si>
  <si>
    <t>Муниципальная программа «Социальное развитие муниципального образования «Катангский район» на 2023-2028гг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</si>
  <si>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</si>
  <si>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Муниципальная программа «Безопасный город» на 2023-2028гг</t>
  </si>
  <si>
    <t>Муниципальная программа «Развитие культуры в муниципальном образовании «Катангский район» на 2023-2028гг</t>
  </si>
  <si>
    <t>Муниципальная программа «Развитие образования в муниципальном образовании «Катангский район» на 2023-2028гг</t>
  </si>
  <si>
    <t>Доходы бюджета района  на 2023-2025 год</t>
  </si>
  <si>
    <t>Учебные расходы</t>
  </si>
  <si>
    <t>зпл налоги 211 213</t>
  </si>
  <si>
    <t>м/б софинансирование</t>
  </si>
  <si>
    <t>адм ком</t>
  </si>
  <si>
    <t>180 детей</t>
  </si>
  <si>
    <t>195 стоимость пистания</t>
  </si>
  <si>
    <t>15 дн</t>
  </si>
  <si>
    <t>02305S2100</t>
  </si>
  <si>
    <t>Охрана окружающей среды</t>
  </si>
  <si>
    <t>Другие вопросы в области охраны окружающей среды</t>
  </si>
  <si>
    <t xml:space="preserve">Основное мероприятие: Организация     и    проведение информационно-пропагандистских мероприятий, направленных на интеграцию граждан старшего поколения в общественную жизнь  </t>
  </si>
  <si>
    <t>0230500000</t>
  </si>
  <si>
    <t>Основное мероприятие: Развитие домов культуры</t>
  </si>
  <si>
    <t xml:space="preserve">Софинансирование расходных обязательств муниципальных образований на развитие домов культуры </t>
  </si>
  <si>
    <t>Основное мероприятие: Развитие сети учреждений культурно-досугового типа в сельской местности</t>
  </si>
  <si>
    <t>0710400000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</si>
  <si>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</si>
  <si>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07104S2120</t>
  </si>
  <si>
    <t>Основное мероприятие: Приобретение 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</si>
  <si>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Муниципальная программа «Развитие образования в муниципальном образовании «Катангский район "на 2023-2028гг</t>
  </si>
  <si>
    <t>Муниципальная программа «Экономическое развитие муниципального образования «Катангский район "на 2023-2028гг</t>
  </si>
  <si>
    <t>Программные направления деятельности</t>
  </si>
  <si>
    <t>3000000000</t>
  </si>
  <si>
    <t>Непрограммные мероприятия</t>
  </si>
  <si>
    <t>2000000000</t>
  </si>
  <si>
    <t>Приложение 8</t>
  </si>
  <si>
    <t>2024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</si>
  <si>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</si>
  <si>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___.12.2022  № ___/___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</si>
  <si>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2024 и 2025 годов</t>
  </si>
  <si>
    <t>2025 год</t>
  </si>
  <si>
    <t>Основное мерорприятие: Обеспечение пополнения, обновление материального запаса, составляющего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</si>
</sst>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р_._-;\-* #,##0.00_р_._-;_-* &quot;-&quot;??_р_._-;_-@_-"/>
    <numFmt numFmtId="165" formatCode="?"/>
    <numFmt numFmtId="166" formatCode="_-* #,##0.00\ _₽_-;\-* #,##0.00\ _₽_-;_-* &quot;-&quot;??\ _₽_-;_-@_-"/>
    <numFmt numFmtId="167" formatCode="#,##0.0"/>
    <numFmt numFmtId="168" formatCode="_-* #,##0\ _₽_-;\-* #,##0\ _₽_-;_-* &quot;-&quot;??\ _₽_-;_-@_-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5" fillId="0" borderId="0" applyFont="0" applyFill="0" applyBorder="0" applyAlignment="0" applyProtection="0"/>
    <xf numFmtId="0" fontId="13" fillId="0" borderId="0"/>
  </cellStyleXfs>
  <cellXfs count="142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vertical="top" wrapText="1" readingOrder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/>
    <xf numFmtId="0" fontId="3" fillId="0" borderId="1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4" fontId="10" fillId="0" borderId="0" xfId="0" applyNumberFormat="1" applyFont="1"/>
    <xf numFmtId="0" fontId="10" fillId="0" borderId="1" xfId="0" applyFont="1" applyBorder="1"/>
    <xf numFmtId="4" fontId="11" fillId="0" borderId="1" xfId="0" applyNumberFormat="1" applyFont="1" applyBorder="1"/>
    <xf numFmtId="4" fontId="10" fillId="0" borderId="1" xfId="0" applyNumberFormat="1" applyFont="1" applyBorder="1"/>
    <xf numFmtId="2" fontId="6" fillId="0" borderId="0" xfId="0" applyNumberFormat="1" applyFont="1"/>
    <xf numFmtId="4" fontId="11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4" fontId="10" fillId="0" borderId="0" xfId="0" applyNumberFormat="1" applyFont="1" applyFill="1"/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10" fillId="3" borderId="1" xfId="0" applyNumberFormat="1" applyFont="1" applyFill="1" applyBorder="1" applyAlignment="1">
      <alignment horizontal="left" vertical="top" wrapText="1"/>
    </xf>
    <xf numFmtId="4" fontId="10" fillId="3" borderId="1" xfId="4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wrapText="1"/>
    </xf>
    <xf numFmtId="0" fontId="2" fillId="0" borderId="1" xfId="0" applyFont="1" applyBorder="1"/>
    <xf numFmtId="43" fontId="3" fillId="0" borderId="1" xfId="2" applyFont="1" applyBorder="1"/>
    <xf numFmtId="43" fontId="2" fillId="0" borderId="1" xfId="2" applyFont="1" applyBorder="1"/>
    <xf numFmtId="166" fontId="6" fillId="0" borderId="0" xfId="0" applyNumberFormat="1" applyFont="1"/>
    <xf numFmtId="43" fontId="3" fillId="0" borderId="1" xfId="2" applyFont="1" applyBorder="1" applyAlignment="1">
      <alignment horizontal="center" vertical="center"/>
    </xf>
    <xf numFmtId="166" fontId="3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2" fillId="0" borderId="0" xfId="0" applyFont="1" applyBorder="1"/>
    <xf numFmtId="43" fontId="2" fillId="0" borderId="0" xfId="2" applyFont="1" applyBorder="1"/>
    <xf numFmtId="43" fontId="2" fillId="0" borderId="2" xfId="2" applyFont="1" applyBorder="1"/>
    <xf numFmtId="43" fontId="2" fillId="0" borderId="5" xfId="2" applyFont="1" applyBorder="1"/>
    <xf numFmtId="4" fontId="10" fillId="3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/>
    </xf>
    <xf numFmtId="4" fontId="10" fillId="0" borderId="1" xfId="4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7" applyNumberFormat="1" applyFont="1" applyFill="1" applyBorder="1" applyAlignment="1">
      <alignment vertical="center" wrapText="1"/>
    </xf>
    <xf numFmtId="4" fontId="10" fillId="0" borderId="1" xfId="0" applyNumberFormat="1" applyFont="1" applyFill="1" applyBorder="1"/>
    <xf numFmtId="4" fontId="10" fillId="3" borderId="1" xfId="0" applyNumberFormat="1" applyFont="1" applyFill="1" applyBorder="1"/>
    <xf numFmtId="168" fontId="10" fillId="0" borderId="0" xfId="0" applyNumberFormat="1" applyFont="1"/>
    <xf numFmtId="4" fontId="10" fillId="3" borderId="1" xfId="5" applyNumberFormat="1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4" fontId="10" fillId="4" borderId="1" xfId="4" applyNumberFormat="1" applyFont="1" applyFill="1" applyBorder="1" applyAlignment="1">
      <alignment vertical="center" wrapText="1"/>
    </xf>
    <xf numFmtId="4" fontId="10" fillId="4" borderId="1" xfId="0" applyNumberFormat="1" applyFont="1" applyFill="1" applyBorder="1"/>
    <xf numFmtId="4" fontId="10" fillId="4" borderId="1" xfId="3" applyNumberFormat="1" applyFont="1" applyFill="1" applyBorder="1" applyAlignment="1">
      <alignment vertical="center" wrapText="1"/>
    </xf>
    <xf numFmtId="4" fontId="10" fillId="4" borderId="1" xfId="5" applyNumberFormat="1" applyFont="1" applyFill="1" applyBorder="1" applyAlignment="1">
      <alignment vertical="center" wrapText="1"/>
    </xf>
    <xf numFmtId="165" fontId="10" fillId="4" borderId="1" xfId="0" applyNumberFormat="1" applyFont="1" applyFill="1" applyBorder="1" applyAlignment="1">
      <alignment horizontal="left" vertical="top" wrapText="1"/>
    </xf>
    <xf numFmtId="1" fontId="10" fillId="4" borderId="1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/>
    </xf>
    <xf numFmtId="167" fontId="16" fillId="4" borderId="1" xfId="0" applyNumberFormat="1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left" vertical="top" wrapText="1"/>
    </xf>
    <xf numFmtId="4" fontId="10" fillId="5" borderId="1" xfId="0" applyNumberFormat="1" applyFont="1" applyFill="1" applyBorder="1" applyAlignment="1">
      <alignment horizontal="right" vertical="center"/>
    </xf>
    <xf numFmtId="4" fontId="10" fillId="5" borderId="1" xfId="4" applyNumberFormat="1" applyFont="1" applyFill="1" applyBorder="1" applyAlignment="1">
      <alignment vertical="center" wrapText="1"/>
    </xf>
    <xf numFmtId="4" fontId="10" fillId="5" borderId="1" xfId="0" applyNumberFormat="1" applyFont="1" applyFill="1" applyBorder="1"/>
    <xf numFmtId="4" fontId="10" fillId="3" borderId="1" xfId="0" applyNumberFormat="1" applyFont="1" applyFill="1" applyBorder="1" applyAlignment="1" applyProtection="1">
      <alignment horizontal="right"/>
    </xf>
    <xf numFmtId="4" fontId="10" fillId="3" borderId="1" xfId="6" applyNumberFormat="1" applyFont="1" applyFill="1" applyBorder="1" applyAlignment="1">
      <alignment horizontal="right" vertical="center" wrapText="1"/>
    </xf>
    <xf numFmtId="4" fontId="10" fillId="3" borderId="1" xfId="7" applyNumberFormat="1" applyFont="1" applyFill="1" applyBorder="1" applyAlignment="1">
      <alignment vertical="center" wrapText="1"/>
    </xf>
    <xf numFmtId="4" fontId="10" fillId="4" borderId="1" xfId="7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0" fillId="4" borderId="1" xfId="0" applyFont="1" applyFill="1" applyBorder="1"/>
    <xf numFmtId="0" fontId="10" fillId="5" borderId="1" xfId="0" applyFont="1" applyFill="1" applyBorder="1"/>
    <xf numFmtId="0" fontId="10" fillId="3" borderId="1" xfId="0" applyFont="1" applyFill="1" applyBorder="1"/>
    <xf numFmtId="49" fontId="10" fillId="3" borderId="1" xfId="0" applyNumberFormat="1" applyFont="1" applyFill="1" applyBorder="1" applyAlignment="1">
      <alignment horizontal="left" wrapText="1"/>
    </xf>
    <xf numFmtId="1" fontId="9" fillId="3" borderId="1" xfId="0" applyNumberFormat="1" applyFont="1" applyFill="1" applyBorder="1" applyAlignment="1">
      <alignment horizontal="center" vertical="top" wrapText="1"/>
    </xf>
    <xf numFmtId="168" fontId="9" fillId="3" borderId="1" xfId="2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10" fillId="0" borderId="0" xfId="0" applyNumberFormat="1" applyFont="1" applyFill="1"/>
    <xf numFmtId="2" fontId="10" fillId="0" borderId="0" xfId="0" applyNumberFormat="1" applyFont="1" applyFill="1"/>
    <xf numFmtId="49" fontId="11" fillId="0" borderId="0" xfId="0" applyNumberFormat="1" applyFont="1" applyFill="1"/>
    <xf numFmtId="0" fontId="11" fillId="0" borderId="0" xfId="0" applyFont="1" applyFill="1"/>
    <xf numFmtId="4" fontId="3" fillId="0" borderId="1" xfId="0" applyNumberFormat="1" applyFont="1" applyFill="1" applyBorder="1" applyAlignment="1" applyProtection="1">
      <alignment horizontal="righ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/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7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1" xr:uid="{00000000-0005-0000-0000-000000000000}"/>
    <cellStyle name="Normal_ФФПМР_ИБР_Ставрополь_2006 4" xfId="7" xr:uid="{00000000-0005-0000-0000-000001000000}"/>
    <cellStyle name="Обычный" xfId="0" builtinId="0"/>
    <cellStyle name="Обычный 2 3" xfId="4" xr:uid="{00000000-0005-0000-0000-000003000000}"/>
    <cellStyle name="Обычный 5" xfId="3" xr:uid="{00000000-0005-0000-0000-000004000000}"/>
    <cellStyle name="Обычный 6" xfId="5" xr:uid="{00000000-0005-0000-0000-000005000000}"/>
    <cellStyle name="Финансовый" xfId="2" builtinId="3"/>
    <cellStyle name="Финансовый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L63"/>
  <sheetViews>
    <sheetView showGridLines="0" view="pageBreakPreview" topLeftCell="A50" zoomScaleNormal="100" zoomScaleSheetLayoutView="100" workbookViewId="0">
      <selection activeCell="A56" sqref="A56"/>
    </sheetView>
  </sheetViews>
  <sheetFormatPr defaultRowHeight="12.75" customHeight="1" outlineLevelRow="1" x14ac:dyDescent="0.2"/>
  <cols>
    <col min="1" max="1" width="54.5703125" style="15" customWidth="1"/>
    <col min="2" max="2" width="5.5703125" style="15" customWidth="1"/>
    <col min="3" max="3" width="3.85546875" style="15" customWidth="1"/>
    <col min="4" max="4" width="16.85546875" style="15" customWidth="1"/>
    <col min="5" max="5" width="17.42578125" style="15" customWidth="1"/>
    <col min="6" max="6" width="17.7109375" style="15" customWidth="1"/>
    <col min="7" max="7" width="17.28515625" style="15" bestFit="1" customWidth="1"/>
    <col min="8" max="8" width="19.7109375" style="15" customWidth="1"/>
    <col min="9" max="9" width="18.85546875" style="15" customWidth="1"/>
    <col min="10" max="10" width="16.7109375" style="15" customWidth="1"/>
    <col min="11" max="11" width="17.5703125" style="15" customWidth="1"/>
    <col min="12" max="12" width="18.5703125" style="15" customWidth="1"/>
    <col min="13" max="16384" width="9.140625" style="15"/>
  </cols>
  <sheetData>
    <row r="1" spans="1:246" s="6" customFormat="1" ht="12.75" customHeight="1" x14ac:dyDescent="0.25">
      <c r="D1" s="7" t="s">
        <v>66</v>
      </c>
    </row>
    <row r="2" spans="1:246" s="6" customFormat="1" ht="12.75" customHeight="1" x14ac:dyDescent="0.25">
      <c r="B2" s="7"/>
      <c r="D2" s="7" t="s">
        <v>50</v>
      </c>
    </row>
    <row r="3" spans="1:246" s="6" customFormat="1" ht="12.75" customHeight="1" x14ac:dyDescent="0.25">
      <c r="B3" s="7"/>
      <c r="D3" s="7" t="s">
        <v>51</v>
      </c>
    </row>
    <row r="4" spans="1:246" s="6" customFormat="1" ht="12.75" customHeight="1" x14ac:dyDescent="0.25">
      <c r="B4" s="7"/>
      <c r="D4" s="7" t="s">
        <v>52</v>
      </c>
    </row>
    <row r="5" spans="1:246" s="6" customFormat="1" ht="12.75" customHeight="1" x14ac:dyDescent="0.25">
      <c r="B5" s="7"/>
      <c r="D5" s="7" t="s">
        <v>53</v>
      </c>
    </row>
    <row r="6" spans="1:246" s="6" customFormat="1" ht="12.75" customHeight="1" x14ac:dyDescent="0.25">
      <c r="B6" s="7"/>
      <c r="D6" s="7" t="s">
        <v>54</v>
      </c>
    </row>
    <row r="7" spans="1:246" s="6" customFormat="1" ht="12.75" customHeight="1" x14ac:dyDescent="0.25">
      <c r="B7" s="7"/>
      <c r="D7" s="7" t="s">
        <v>55</v>
      </c>
    </row>
    <row r="8" spans="1:246" s="6" customFormat="1" ht="12.75" customHeight="1" x14ac:dyDescent="0.25">
      <c r="D8" s="7" t="s">
        <v>67</v>
      </c>
    </row>
    <row r="9" spans="1:246" s="6" customFormat="1" ht="12.75" customHeight="1" x14ac:dyDescent="0.25"/>
    <row r="10" spans="1:246" s="8" customFormat="1" ht="15.75" x14ac:dyDescent="0.25">
      <c r="A10" s="6"/>
      <c r="B10" s="122" t="s">
        <v>56</v>
      </c>
      <c r="C10" s="122"/>
      <c r="D10" s="12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s="8" customFormat="1" ht="19.5" customHeight="1" x14ac:dyDescent="0.25">
      <c r="A11" s="123" t="s">
        <v>57</v>
      </c>
      <c r="B11" s="123"/>
      <c r="C11" s="123"/>
      <c r="D11" s="12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s="8" customFormat="1" ht="15" customHeight="1" x14ac:dyDescent="0.25">
      <c r="A12" s="122" t="s">
        <v>51</v>
      </c>
      <c r="B12" s="122"/>
      <c r="C12" s="122"/>
      <c r="D12" s="1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246" s="8" customFormat="1" ht="17.25" customHeight="1" x14ac:dyDescent="0.25">
      <c r="A13" s="122" t="s">
        <v>58</v>
      </c>
      <c r="B13" s="122"/>
      <c r="C13" s="122"/>
      <c r="D13" s="12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6" s="8" customFormat="1" ht="17.25" customHeight="1" x14ac:dyDescent="0.25">
      <c r="A14" s="122" t="s">
        <v>59</v>
      </c>
      <c r="B14" s="122"/>
      <c r="C14" s="122"/>
      <c r="D14" s="12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6" s="8" customFormat="1" ht="15" customHeight="1" x14ac:dyDescent="0.25">
      <c r="A15" s="6"/>
      <c r="B15" s="122" t="s">
        <v>60</v>
      </c>
      <c r="C15" s="122"/>
      <c r="D15" s="12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s="8" customFormat="1" ht="15.75" x14ac:dyDescent="0.25">
      <c r="A16" s="6"/>
      <c r="B16" s="6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1:246" s="8" customFormat="1" ht="31.5" customHeight="1" x14ac:dyDescent="0.25">
      <c r="A17" s="124" t="s">
        <v>61</v>
      </c>
      <c r="B17" s="124"/>
      <c r="C17" s="124"/>
      <c r="D17" s="124"/>
      <c r="E17" s="1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1:246" s="8" customFormat="1" ht="16.5" customHeight="1" x14ac:dyDescent="0.25">
      <c r="A18" s="6"/>
      <c r="B18" s="6"/>
      <c r="C18" s="9"/>
      <c r="D18" s="7" t="s">
        <v>62</v>
      </c>
      <c r="E18" s="1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8" customFormat="1" ht="15.75" x14ac:dyDescent="0.25">
      <c r="A19" s="11" t="s">
        <v>63</v>
      </c>
      <c r="B19" s="121" t="s">
        <v>64</v>
      </c>
      <c r="C19" s="121"/>
      <c r="D19" s="12" t="s">
        <v>65</v>
      </c>
      <c r="E19" s="12" t="s">
        <v>68</v>
      </c>
      <c r="F19" s="12" t="s">
        <v>69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ht="15.75" x14ac:dyDescent="0.2">
      <c r="A20" s="1" t="s">
        <v>40</v>
      </c>
      <c r="B20" s="13" t="s">
        <v>0</v>
      </c>
      <c r="C20" s="13"/>
      <c r="D20" s="14">
        <f>SUM(D21:D27)</f>
        <v>110047775.04000001</v>
      </c>
      <c r="E20" s="14">
        <f t="shared" ref="E20:F20" si="0">SUM(E21:E27)</f>
        <v>99959986.109999999</v>
      </c>
      <c r="F20" s="14">
        <f t="shared" si="0"/>
        <v>102841321.28</v>
      </c>
    </row>
    <row r="21" spans="1:246" ht="47.25" outlineLevel="1" x14ac:dyDescent="0.2">
      <c r="A21" s="2" t="s">
        <v>2</v>
      </c>
      <c r="B21" s="16" t="s">
        <v>0</v>
      </c>
      <c r="C21" s="16" t="s">
        <v>1</v>
      </c>
      <c r="D21" s="17">
        <v>3759300</v>
      </c>
      <c r="E21" s="20">
        <v>3270200</v>
      </c>
      <c r="F21" s="20">
        <v>3285200</v>
      </c>
    </row>
    <row r="22" spans="1:246" ht="63" outlineLevel="1" x14ac:dyDescent="0.2">
      <c r="A22" s="2" t="s">
        <v>4</v>
      </c>
      <c r="B22" s="16" t="s">
        <v>0</v>
      </c>
      <c r="C22" s="16" t="s">
        <v>3</v>
      </c>
      <c r="D22" s="17">
        <v>2834250</v>
      </c>
      <c r="E22" s="20">
        <v>2746500</v>
      </c>
      <c r="F22" s="20">
        <v>2696500</v>
      </c>
    </row>
    <row r="23" spans="1:246" ht="63" outlineLevel="1" x14ac:dyDescent="0.2">
      <c r="A23" s="2" t="s">
        <v>6</v>
      </c>
      <c r="B23" s="16" t="s">
        <v>0</v>
      </c>
      <c r="C23" s="16" t="s">
        <v>5</v>
      </c>
      <c r="D23" s="17">
        <v>74975883.780000001</v>
      </c>
      <c r="E23" s="20">
        <v>62803403.780000001</v>
      </c>
      <c r="F23" s="20">
        <v>64480003.780000001</v>
      </c>
    </row>
    <row r="24" spans="1:246" ht="15.75" outlineLevel="1" x14ac:dyDescent="0.2">
      <c r="A24" s="2" t="s">
        <v>8</v>
      </c>
      <c r="B24" s="16" t="s">
        <v>0</v>
      </c>
      <c r="C24" s="16" t="s">
        <v>7</v>
      </c>
      <c r="D24" s="17">
        <v>2300</v>
      </c>
      <c r="E24" s="20">
        <v>2400</v>
      </c>
      <c r="F24" s="20">
        <v>2200</v>
      </c>
    </row>
    <row r="25" spans="1:246" ht="47.25" outlineLevel="1" x14ac:dyDescent="0.2">
      <c r="A25" s="2" t="s">
        <v>10</v>
      </c>
      <c r="B25" s="16" t="s">
        <v>0</v>
      </c>
      <c r="C25" s="16" t="s">
        <v>9</v>
      </c>
      <c r="D25" s="101">
        <v>24033241.260000002</v>
      </c>
      <c r="E25" s="42">
        <v>26694682.329999998</v>
      </c>
      <c r="F25" s="42">
        <v>27934617.5</v>
      </c>
    </row>
    <row r="26" spans="1:246" ht="15.75" outlineLevel="1" x14ac:dyDescent="0.2">
      <c r="A26" s="2" t="s">
        <v>12</v>
      </c>
      <c r="B26" s="16" t="s">
        <v>0</v>
      </c>
      <c r="C26" s="16" t="s">
        <v>11</v>
      </c>
      <c r="D26" s="101">
        <v>200000</v>
      </c>
      <c r="E26" s="42">
        <v>200000</v>
      </c>
      <c r="F26" s="42">
        <v>200000</v>
      </c>
    </row>
    <row r="27" spans="1:246" ht="15.75" outlineLevel="1" x14ac:dyDescent="0.2">
      <c r="A27" s="2" t="s">
        <v>14</v>
      </c>
      <c r="B27" s="16" t="s">
        <v>0</v>
      </c>
      <c r="C27" s="16" t="s">
        <v>13</v>
      </c>
      <c r="D27" s="17">
        <v>4242800</v>
      </c>
      <c r="E27" s="20">
        <v>4242800</v>
      </c>
      <c r="F27" s="20">
        <v>4242800</v>
      </c>
    </row>
    <row r="28" spans="1:246" ht="31.5" x14ac:dyDescent="0.2">
      <c r="A28" s="1" t="s">
        <v>41</v>
      </c>
      <c r="B28" s="13" t="s">
        <v>3</v>
      </c>
      <c r="C28" s="13"/>
      <c r="D28" s="14">
        <f>D29</f>
        <v>6503670</v>
      </c>
      <c r="E28" s="14">
        <f t="shared" ref="E28:F28" si="1">E29</f>
        <v>6083870</v>
      </c>
      <c r="F28" s="14">
        <f t="shared" si="1"/>
        <v>6059870</v>
      </c>
    </row>
    <row r="29" spans="1:246" ht="47.25" outlineLevel="1" x14ac:dyDescent="0.2">
      <c r="A29" s="2" t="s">
        <v>16</v>
      </c>
      <c r="B29" s="16" t="s">
        <v>3</v>
      </c>
      <c r="C29" s="16" t="s">
        <v>15</v>
      </c>
      <c r="D29" s="17">
        <v>6503670</v>
      </c>
      <c r="E29" s="20">
        <v>6083870</v>
      </c>
      <c r="F29" s="20">
        <v>6059870</v>
      </c>
    </row>
    <row r="30" spans="1:246" ht="15.75" x14ac:dyDescent="0.2">
      <c r="A30" s="1" t="s">
        <v>42</v>
      </c>
      <c r="B30" s="13" t="s">
        <v>5</v>
      </c>
      <c r="C30" s="13"/>
      <c r="D30" s="14">
        <f>SUM(D31:D35)</f>
        <v>90055639.329999998</v>
      </c>
      <c r="E30" s="14">
        <f>SUM(E31:E35)</f>
        <v>91477588.260000005</v>
      </c>
      <c r="F30" s="14">
        <f>SUM(F31:F35)</f>
        <v>92358733.090000004</v>
      </c>
    </row>
    <row r="31" spans="1:246" ht="15.75" outlineLevel="1" x14ac:dyDescent="0.2">
      <c r="A31" s="3" t="s">
        <v>17</v>
      </c>
      <c r="B31" s="16" t="s">
        <v>5</v>
      </c>
      <c r="C31" s="16" t="s">
        <v>7</v>
      </c>
      <c r="D31" s="17">
        <v>305900</v>
      </c>
      <c r="E31" s="20">
        <v>305900</v>
      </c>
      <c r="F31" s="20">
        <v>305900</v>
      </c>
    </row>
    <row r="32" spans="1:246" ht="15.75" outlineLevel="1" x14ac:dyDescent="0.2">
      <c r="A32" s="3" t="s">
        <v>19</v>
      </c>
      <c r="B32" s="16" t="s">
        <v>5</v>
      </c>
      <c r="C32" s="16" t="s">
        <v>18</v>
      </c>
      <c r="D32" s="23">
        <v>1700000</v>
      </c>
      <c r="E32" s="23">
        <v>1700000</v>
      </c>
      <c r="F32" s="23">
        <v>1700000</v>
      </c>
    </row>
    <row r="33" spans="1:9" ht="15.75" outlineLevel="1" x14ac:dyDescent="0.2">
      <c r="A33" s="4" t="s">
        <v>20</v>
      </c>
      <c r="B33" s="16" t="s">
        <v>5</v>
      </c>
      <c r="C33" s="16" t="s">
        <v>15</v>
      </c>
      <c r="D33" s="23">
        <v>23168200</v>
      </c>
      <c r="E33" s="21">
        <v>25022900</v>
      </c>
      <c r="F33" s="21">
        <v>27024700</v>
      </c>
      <c r="G33" s="15">
        <v>21206600</v>
      </c>
      <c r="H33" s="15">
        <v>22068600</v>
      </c>
      <c r="I33" s="15">
        <v>23491500</v>
      </c>
    </row>
    <row r="34" spans="1:9" ht="15.75" outlineLevel="1" x14ac:dyDescent="0.2">
      <c r="A34" s="3" t="s">
        <v>43</v>
      </c>
      <c r="B34" s="16" t="s">
        <v>5</v>
      </c>
      <c r="C34" s="16" t="s">
        <v>21</v>
      </c>
      <c r="D34" s="23">
        <v>1460589.33</v>
      </c>
      <c r="E34" s="21">
        <v>1606648.26</v>
      </c>
      <c r="F34" s="21">
        <v>1767313.09</v>
      </c>
      <c r="G34" s="24">
        <f>G33-D33</f>
        <v>-1961600</v>
      </c>
      <c r="H34" s="24">
        <f t="shared" ref="H34:I34" si="2">H33-E33</f>
        <v>-2954300</v>
      </c>
      <c r="I34" s="24">
        <f t="shared" si="2"/>
        <v>-3533200</v>
      </c>
    </row>
    <row r="35" spans="1:9" ht="15.75" outlineLevel="1" x14ac:dyDescent="0.2">
      <c r="A35" s="3" t="s">
        <v>23</v>
      </c>
      <c r="B35" s="16" t="s">
        <v>5</v>
      </c>
      <c r="C35" s="16" t="s">
        <v>22</v>
      </c>
      <c r="D35" s="23">
        <v>63420950</v>
      </c>
      <c r="E35" s="23">
        <v>62842140</v>
      </c>
      <c r="F35" s="23">
        <v>61560820</v>
      </c>
    </row>
    <row r="36" spans="1:9" ht="15.75" x14ac:dyDescent="0.2">
      <c r="A36" s="1" t="s">
        <v>44</v>
      </c>
      <c r="B36" s="13" t="s">
        <v>7</v>
      </c>
      <c r="C36" s="13"/>
      <c r="D36" s="14">
        <f>D37</f>
        <v>0</v>
      </c>
      <c r="E36" s="14">
        <f t="shared" ref="E36:F36" si="3">E37</f>
        <v>28052720</v>
      </c>
      <c r="F36" s="14">
        <f t="shared" si="3"/>
        <v>0</v>
      </c>
    </row>
    <row r="37" spans="1:9" ht="15.75" outlineLevel="1" x14ac:dyDescent="0.2">
      <c r="A37" s="3" t="s">
        <v>24</v>
      </c>
      <c r="B37" s="16" t="s">
        <v>7</v>
      </c>
      <c r="C37" s="16" t="s">
        <v>1</v>
      </c>
      <c r="D37" s="17">
        <v>0</v>
      </c>
      <c r="E37" s="20">
        <v>28052720</v>
      </c>
      <c r="F37" s="20">
        <v>0</v>
      </c>
    </row>
    <row r="38" spans="1:9" ht="15.75" outlineLevel="1" x14ac:dyDescent="0.2">
      <c r="A38" s="1" t="s">
        <v>393</v>
      </c>
      <c r="B38" s="13" t="s">
        <v>9</v>
      </c>
      <c r="C38" s="13"/>
      <c r="D38" s="14">
        <f>D39</f>
        <v>14186700</v>
      </c>
      <c r="E38" s="14">
        <f t="shared" ref="E38:F38" si="4">E39</f>
        <v>8860130</v>
      </c>
      <c r="F38" s="14">
        <f t="shared" si="4"/>
        <v>15344320</v>
      </c>
    </row>
    <row r="39" spans="1:9" ht="24.75" customHeight="1" outlineLevel="1" x14ac:dyDescent="0.2">
      <c r="A39" s="3" t="s">
        <v>394</v>
      </c>
      <c r="B39" s="16" t="s">
        <v>9</v>
      </c>
      <c r="C39" s="16" t="s">
        <v>7</v>
      </c>
      <c r="D39" s="17">
        <v>14186700</v>
      </c>
      <c r="E39" s="20">
        <v>8860130</v>
      </c>
      <c r="F39" s="20">
        <v>15344320</v>
      </c>
    </row>
    <row r="40" spans="1:9" ht="15.75" x14ac:dyDescent="0.2">
      <c r="A40" s="1" t="s">
        <v>45</v>
      </c>
      <c r="B40" s="13" t="s">
        <v>25</v>
      </c>
      <c r="C40" s="13"/>
      <c r="D40" s="14">
        <f>SUM(D41:D45)</f>
        <v>401194377.56</v>
      </c>
      <c r="E40" s="14">
        <f t="shared" ref="E40:F40" si="5">SUM(E41:E45)</f>
        <v>404647507.56</v>
      </c>
      <c r="F40" s="14">
        <f t="shared" si="5"/>
        <v>407005267.56</v>
      </c>
    </row>
    <row r="41" spans="1:9" ht="15.75" outlineLevel="1" x14ac:dyDescent="0.2">
      <c r="A41" s="3" t="s">
        <v>26</v>
      </c>
      <c r="B41" s="16" t="s">
        <v>25</v>
      </c>
      <c r="C41" s="16" t="s">
        <v>0</v>
      </c>
      <c r="D41" s="17">
        <v>89232550</v>
      </c>
      <c r="E41" s="20">
        <v>85682650</v>
      </c>
      <c r="F41" s="20">
        <v>82564650</v>
      </c>
    </row>
    <row r="42" spans="1:9" ht="15.75" outlineLevel="1" x14ac:dyDescent="0.2">
      <c r="A42" s="4" t="s">
        <v>27</v>
      </c>
      <c r="B42" s="16" t="s">
        <v>25</v>
      </c>
      <c r="C42" s="16" t="s">
        <v>1</v>
      </c>
      <c r="D42" s="17">
        <v>248979263.56</v>
      </c>
      <c r="E42" s="20">
        <v>253763993.56</v>
      </c>
      <c r="F42" s="20">
        <v>257732853.56</v>
      </c>
    </row>
    <row r="43" spans="1:9" ht="15.75" outlineLevel="1" x14ac:dyDescent="0.2">
      <c r="A43" s="4" t="s">
        <v>28</v>
      </c>
      <c r="B43" s="16" t="s">
        <v>25</v>
      </c>
      <c r="C43" s="16" t="s">
        <v>3</v>
      </c>
      <c r="D43" s="17">
        <v>25111000</v>
      </c>
      <c r="E43" s="20">
        <v>26905700</v>
      </c>
      <c r="F43" s="20">
        <v>27971700</v>
      </c>
      <c r="G43" s="24">
        <f>D40+D46+D49</f>
        <v>461646131.56</v>
      </c>
      <c r="H43" s="24">
        <f t="shared" ref="H43:I43" si="6">E40+E46+E49</f>
        <v>449959461.56</v>
      </c>
      <c r="I43" s="24">
        <f t="shared" si="6"/>
        <v>454562361.56</v>
      </c>
    </row>
    <row r="44" spans="1:9" ht="15.75" outlineLevel="1" x14ac:dyDescent="0.2">
      <c r="A44" s="4" t="s">
        <v>29</v>
      </c>
      <c r="B44" s="16" t="s">
        <v>25</v>
      </c>
      <c r="C44" s="16" t="s">
        <v>25</v>
      </c>
      <c r="D44" s="17">
        <v>2851260</v>
      </c>
      <c r="E44" s="17">
        <v>2851260</v>
      </c>
      <c r="F44" s="20">
        <v>2851260</v>
      </c>
      <c r="G44" s="15">
        <f>G43/D58%</f>
        <v>64.903936196469871</v>
      </c>
      <c r="H44" s="15">
        <f>H43/E58%</f>
        <v>62.978732450757725</v>
      </c>
      <c r="I44" s="15">
        <f>I43/F58%</f>
        <v>64.686772227648333</v>
      </c>
    </row>
    <row r="45" spans="1:9" ht="15.75" outlineLevel="1" x14ac:dyDescent="0.2">
      <c r="A45" s="4" t="s">
        <v>30</v>
      </c>
      <c r="B45" s="16" t="s">
        <v>25</v>
      </c>
      <c r="C45" s="16" t="s">
        <v>15</v>
      </c>
      <c r="D45" s="17">
        <v>35020304</v>
      </c>
      <c r="E45" s="17">
        <v>35443904</v>
      </c>
      <c r="F45" s="17">
        <v>35884804</v>
      </c>
    </row>
    <row r="46" spans="1:9" ht="15.75" x14ac:dyDescent="0.2">
      <c r="A46" s="1" t="s">
        <v>46</v>
      </c>
      <c r="B46" s="13" t="s">
        <v>18</v>
      </c>
      <c r="C46" s="13"/>
      <c r="D46" s="22">
        <f>SUM(D47:D48)</f>
        <v>54408554</v>
      </c>
      <c r="E46" s="22">
        <f t="shared" ref="E46:F46" si="7">SUM(E47:E48)</f>
        <v>39198754</v>
      </c>
      <c r="F46" s="22">
        <f t="shared" si="7"/>
        <v>41483894</v>
      </c>
    </row>
    <row r="47" spans="1:9" ht="15.75" outlineLevel="1" x14ac:dyDescent="0.2">
      <c r="A47" s="3" t="s">
        <v>31</v>
      </c>
      <c r="B47" s="16" t="s">
        <v>18</v>
      </c>
      <c r="C47" s="16" t="s">
        <v>0</v>
      </c>
      <c r="D47" s="23">
        <v>52160554</v>
      </c>
      <c r="E47" s="21">
        <v>37094754</v>
      </c>
      <c r="F47" s="21">
        <v>38932894</v>
      </c>
    </row>
    <row r="48" spans="1:9" ht="31.5" outlineLevel="1" x14ac:dyDescent="0.2">
      <c r="A48" s="4" t="s">
        <v>32</v>
      </c>
      <c r="B48" s="16" t="s">
        <v>18</v>
      </c>
      <c r="C48" s="16" t="s">
        <v>5</v>
      </c>
      <c r="D48" s="23">
        <f>1898000+350000</f>
        <v>2248000</v>
      </c>
      <c r="E48" s="21">
        <v>2104000</v>
      </c>
      <c r="F48" s="21">
        <v>2551000</v>
      </c>
    </row>
    <row r="49" spans="1:7" ht="15.75" x14ac:dyDescent="0.2">
      <c r="A49" s="1" t="s">
        <v>47</v>
      </c>
      <c r="B49" s="13" t="s">
        <v>21</v>
      </c>
      <c r="C49" s="13"/>
      <c r="D49" s="14">
        <f>SUM(D50:D52)</f>
        <v>6043200</v>
      </c>
      <c r="E49" s="14">
        <f>SUM(E50:E52)</f>
        <v>6113200</v>
      </c>
      <c r="F49" s="14">
        <f>SUM(F50:F52)</f>
        <v>6073200</v>
      </c>
    </row>
    <row r="50" spans="1:7" ht="15.75" outlineLevel="1" x14ac:dyDescent="0.2">
      <c r="A50" s="4" t="s">
        <v>33</v>
      </c>
      <c r="B50" s="16" t="s">
        <v>21</v>
      </c>
      <c r="C50" s="16" t="s">
        <v>0</v>
      </c>
      <c r="D50" s="23">
        <v>3398500</v>
      </c>
      <c r="E50" s="21">
        <v>3398500</v>
      </c>
      <c r="F50" s="21">
        <v>3398500</v>
      </c>
    </row>
    <row r="51" spans="1:7" ht="15.75" outlineLevel="1" x14ac:dyDescent="0.2">
      <c r="A51" s="3" t="s">
        <v>34</v>
      </c>
      <c r="B51" s="16" t="s">
        <v>21</v>
      </c>
      <c r="C51" s="16" t="s">
        <v>3</v>
      </c>
      <c r="D51" s="17">
        <v>1080000</v>
      </c>
      <c r="E51" s="17">
        <v>1080000</v>
      </c>
      <c r="F51" s="17">
        <v>1080000</v>
      </c>
    </row>
    <row r="52" spans="1:7" ht="15.75" outlineLevel="1" x14ac:dyDescent="0.2">
      <c r="A52" s="3" t="s">
        <v>35</v>
      </c>
      <c r="B52" s="16" t="s">
        <v>21</v>
      </c>
      <c r="C52" s="16" t="s">
        <v>9</v>
      </c>
      <c r="D52" s="17">
        <v>1564700</v>
      </c>
      <c r="E52" s="20">
        <v>1634700</v>
      </c>
      <c r="F52" s="20">
        <v>1594700</v>
      </c>
    </row>
    <row r="53" spans="1:7" ht="15.75" x14ac:dyDescent="0.2">
      <c r="A53" s="1" t="s">
        <v>48</v>
      </c>
      <c r="B53" s="13" t="s">
        <v>11</v>
      </c>
      <c r="C53" s="13"/>
      <c r="D53" s="14">
        <f>D54</f>
        <v>200000</v>
      </c>
      <c r="E53" s="14">
        <f t="shared" ref="E53:F53" si="8">E54</f>
        <v>200000</v>
      </c>
      <c r="F53" s="14">
        <f t="shared" si="8"/>
        <v>200000</v>
      </c>
    </row>
    <row r="54" spans="1:7" ht="15.75" outlineLevel="1" x14ac:dyDescent="0.2">
      <c r="A54" s="3" t="s">
        <v>36</v>
      </c>
      <c r="B54" s="16" t="s">
        <v>11</v>
      </c>
      <c r="C54" s="16" t="s">
        <v>0</v>
      </c>
      <c r="D54" s="21">
        <v>200000</v>
      </c>
      <c r="E54" s="21">
        <v>200000</v>
      </c>
      <c r="F54" s="21">
        <v>200000</v>
      </c>
    </row>
    <row r="55" spans="1:7" ht="47.25" x14ac:dyDescent="0.2">
      <c r="A55" s="1" t="s">
        <v>49</v>
      </c>
      <c r="B55" s="13" t="s">
        <v>37</v>
      </c>
      <c r="C55" s="13"/>
      <c r="D55" s="22">
        <f>SUM(D56:D57)</f>
        <v>28636100</v>
      </c>
      <c r="E55" s="22">
        <f t="shared" ref="E55:F55" si="9">SUM(E56:E57)</f>
        <v>29868800</v>
      </c>
      <c r="F55" s="22">
        <f t="shared" si="9"/>
        <v>31346400</v>
      </c>
    </row>
    <row r="56" spans="1:7" ht="47.25" outlineLevel="1" x14ac:dyDescent="0.2">
      <c r="A56" s="2" t="s">
        <v>38</v>
      </c>
      <c r="B56" s="16" t="s">
        <v>37</v>
      </c>
      <c r="C56" s="16" t="s">
        <v>0</v>
      </c>
      <c r="D56" s="23">
        <v>15307100</v>
      </c>
      <c r="E56" s="21">
        <v>15875800</v>
      </c>
      <c r="F56" s="21">
        <v>16657400</v>
      </c>
    </row>
    <row r="57" spans="1:7" ht="31.5" outlineLevel="1" x14ac:dyDescent="0.2">
      <c r="A57" s="2" t="s">
        <v>310</v>
      </c>
      <c r="B57" s="16" t="s">
        <v>37</v>
      </c>
      <c r="C57" s="16" t="s">
        <v>3</v>
      </c>
      <c r="D57" s="23">
        <v>13329000</v>
      </c>
      <c r="E57" s="21">
        <v>13993000</v>
      </c>
      <c r="F57" s="21">
        <v>14689000</v>
      </c>
    </row>
    <row r="58" spans="1:7" ht="15.75" x14ac:dyDescent="0.25">
      <c r="A58" s="5" t="s">
        <v>39</v>
      </c>
      <c r="B58" s="18"/>
      <c r="C58" s="18"/>
      <c r="D58" s="19">
        <f>D55+D53+D49+D46+D40+D36+D30+D20+D28+D38</f>
        <v>711276015.92999995</v>
      </c>
      <c r="E58" s="19">
        <f t="shared" ref="E58:F58" si="10">E55+E53+E49+E46+E40+E36+E30+E20+E28+E38</f>
        <v>714462555.93000007</v>
      </c>
      <c r="F58" s="19">
        <f t="shared" si="10"/>
        <v>702713005.92999995</v>
      </c>
      <c r="G58" s="24"/>
    </row>
    <row r="59" spans="1:7" ht="12.75" customHeight="1" x14ac:dyDescent="0.2">
      <c r="D59" s="24" t="e">
        <f>ВЕДОМСТВ!#REF!-D58</f>
        <v>#REF!</v>
      </c>
      <c r="E59" s="24">
        <f>ВЕДОМСТВ!G370-E58</f>
        <v>0</v>
      </c>
      <c r="F59" s="24">
        <f>ВЕДОМСТВ!H370-F58</f>
        <v>0</v>
      </c>
    </row>
    <row r="60" spans="1:7" ht="12.75" customHeight="1" x14ac:dyDescent="0.2">
      <c r="D60" s="24"/>
      <c r="E60" s="24"/>
      <c r="F60" s="24"/>
    </row>
    <row r="61" spans="1:7" ht="12.75" customHeight="1" x14ac:dyDescent="0.2">
      <c r="G61" s="24"/>
    </row>
    <row r="62" spans="1:7" ht="12.75" customHeight="1" x14ac:dyDescent="0.2">
      <c r="D62" s="33"/>
      <c r="E62" s="33"/>
      <c r="F62" s="33"/>
    </row>
    <row r="63" spans="1:7" ht="12.75" customHeight="1" x14ac:dyDescent="0.2">
      <c r="D63" s="24"/>
      <c r="E63" s="24"/>
      <c r="F63" s="24"/>
    </row>
  </sheetData>
  <autoFilter ref="A20:IL59" xr:uid="{00000000-0009-0000-0000-000000000000}"/>
  <mergeCells count="8">
    <mergeCell ref="B19:C19"/>
    <mergeCell ref="B10:D10"/>
    <mergeCell ref="A11:D11"/>
    <mergeCell ref="A12:D12"/>
    <mergeCell ref="A13:D13"/>
    <mergeCell ref="A14:D14"/>
    <mergeCell ref="B15:D15"/>
    <mergeCell ref="A17:D17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69"/>
  <sheetViews>
    <sheetView topLeftCell="A256" workbookViewId="0">
      <selection activeCell="E262" sqref="E262:F263"/>
    </sheetView>
  </sheetViews>
  <sheetFormatPr defaultRowHeight="12.75" x14ac:dyDescent="0.2"/>
  <cols>
    <col min="1" max="1" width="37.5703125" style="35" customWidth="1"/>
    <col min="2" max="2" width="12.85546875" style="35" customWidth="1"/>
    <col min="3" max="3" width="9.140625" style="35"/>
    <col min="4" max="6" width="16" style="35" customWidth="1"/>
    <col min="7" max="7" width="9.140625" style="35"/>
    <col min="8" max="8" width="13.85546875" style="35" bestFit="1" customWidth="1"/>
    <col min="9" max="16384" width="9.140625" style="35"/>
  </cols>
  <sheetData>
    <row r="3" spans="1:6" x14ac:dyDescent="0.2">
      <c r="A3" s="40" t="s">
        <v>406</v>
      </c>
      <c r="B3" s="41" t="s">
        <v>407</v>
      </c>
      <c r="C3" s="41"/>
      <c r="D3" s="34">
        <f>D4+D87+D114+D130+D142+D192+D222+D242</f>
        <v>701976621.92999995</v>
      </c>
      <c r="E3" s="34">
        <f t="shared" ref="E3:F3" si="0">E4+E87+E114+E130+E142+E192+E222+E242</f>
        <v>705335821.73000002</v>
      </c>
      <c r="F3" s="34">
        <f t="shared" si="0"/>
        <v>693550479.73000002</v>
      </c>
    </row>
    <row r="4" spans="1:6" ht="38.25" x14ac:dyDescent="0.2">
      <c r="A4" s="40" t="s">
        <v>404</v>
      </c>
      <c r="B4" s="41" t="s">
        <v>72</v>
      </c>
      <c r="C4" s="41"/>
      <c r="D4" s="34">
        <f>D5+D14+D61+D64+D76</f>
        <v>347038519.56</v>
      </c>
      <c r="E4" s="34">
        <f t="shared" ref="E4:F4" si="1">E5+E14+E61+E64+E76</f>
        <v>350491649.56</v>
      </c>
      <c r="F4" s="34">
        <f t="shared" si="1"/>
        <v>352849409.56</v>
      </c>
    </row>
    <row r="5" spans="1:6" x14ac:dyDescent="0.2">
      <c r="A5" s="40" t="s">
        <v>73</v>
      </c>
      <c r="B5" s="41" t="s">
        <v>74</v>
      </c>
      <c r="C5" s="41"/>
      <c r="D5" s="34">
        <v>72663300</v>
      </c>
      <c r="E5" s="34">
        <v>69113400</v>
      </c>
      <c r="F5" s="34">
        <v>65995400</v>
      </c>
    </row>
    <row r="6" spans="1:6" ht="51" x14ac:dyDescent="0.2">
      <c r="A6" s="40" t="s">
        <v>75</v>
      </c>
      <c r="B6" s="41" t="s">
        <v>76</v>
      </c>
      <c r="C6" s="41"/>
      <c r="D6" s="34">
        <v>61773900</v>
      </c>
      <c r="E6" s="34">
        <v>57671100</v>
      </c>
      <c r="F6" s="34">
        <v>57671100</v>
      </c>
    </row>
    <row r="7" spans="1:6" ht="51" x14ac:dyDescent="0.2">
      <c r="A7" s="40" t="s">
        <v>77</v>
      </c>
      <c r="B7" s="41" t="s">
        <v>78</v>
      </c>
      <c r="C7" s="41"/>
      <c r="D7" s="34">
        <v>61773900</v>
      </c>
      <c r="E7" s="34">
        <v>57671100</v>
      </c>
      <c r="F7" s="34">
        <v>57671100</v>
      </c>
    </row>
    <row r="8" spans="1:6" ht="76.5" x14ac:dyDescent="0.2">
      <c r="A8" s="37" t="s">
        <v>79</v>
      </c>
      <c r="B8" s="38" t="s">
        <v>78</v>
      </c>
      <c r="C8" s="38" t="s">
        <v>80</v>
      </c>
      <c r="D8" s="39">
        <v>61583900</v>
      </c>
      <c r="E8" s="39">
        <v>57481100</v>
      </c>
      <c r="F8" s="39">
        <v>57481100</v>
      </c>
    </row>
    <row r="9" spans="1:6" ht="38.25" x14ac:dyDescent="0.2">
      <c r="A9" s="37" t="s">
        <v>81</v>
      </c>
      <c r="B9" s="38" t="s">
        <v>78</v>
      </c>
      <c r="C9" s="38" t="s">
        <v>82</v>
      </c>
      <c r="D9" s="39">
        <v>190000</v>
      </c>
      <c r="E9" s="39">
        <v>190000</v>
      </c>
      <c r="F9" s="39">
        <v>190000</v>
      </c>
    </row>
    <row r="10" spans="1:6" ht="38.25" x14ac:dyDescent="0.2">
      <c r="A10" s="40" t="s">
        <v>83</v>
      </c>
      <c r="B10" s="41" t="s">
        <v>84</v>
      </c>
      <c r="C10" s="41"/>
      <c r="D10" s="34">
        <v>10889400</v>
      </c>
      <c r="E10" s="34">
        <v>11442300</v>
      </c>
      <c r="F10" s="34">
        <v>8324300</v>
      </c>
    </row>
    <row r="11" spans="1:6" ht="76.5" x14ac:dyDescent="0.2">
      <c r="A11" s="37" t="s">
        <v>79</v>
      </c>
      <c r="B11" s="38" t="s">
        <v>84</v>
      </c>
      <c r="C11" s="38" t="s">
        <v>80</v>
      </c>
      <c r="D11" s="39">
        <v>1533800</v>
      </c>
      <c r="E11" s="39">
        <v>1533800</v>
      </c>
      <c r="F11" s="39">
        <v>1533800</v>
      </c>
    </row>
    <row r="12" spans="1:6" ht="38.25" x14ac:dyDescent="0.2">
      <c r="A12" s="37" t="s">
        <v>81</v>
      </c>
      <c r="B12" s="38" t="s">
        <v>84</v>
      </c>
      <c r="C12" s="38" t="s">
        <v>82</v>
      </c>
      <c r="D12" s="39">
        <v>9305700</v>
      </c>
      <c r="E12" s="39">
        <v>9858600</v>
      </c>
      <c r="F12" s="39">
        <v>6740600</v>
      </c>
    </row>
    <row r="13" spans="1:6" x14ac:dyDescent="0.2">
      <c r="A13" s="37" t="s">
        <v>85</v>
      </c>
      <c r="B13" s="38" t="s">
        <v>84</v>
      </c>
      <c r="C13" s="38" t="s">
        <v>86</v>
      </c>
      <c r="D13" s="39">
        <v>49900</v>
      </c>
      <c r="E13" s="39">
        <v>49900</v>
      </c>
      <c r="F13" s="39">
        <v>49900</v>
      </c>
    </row>
    <row r="14" spans="1:6" x14ac:dyDescent="0.2">
      <c r="A14" s="40" t="s">
        <v>87</v>
      </c>
      <c r="B14" s="41" t="s">
        <v>88</v>
      </c>
      <c r="C14" s="41"/>
      <c r="D14" s="34">
        <f>D15+D20+D24+D30+D33+D35+D39+D41+D45+D49+D53+D57</f>
        <v>211654959.56</v>
      </c>
      <c r="E14" s="34">
        <f t="shared" ref="E14:F14" si="2">E15+E20+E24+E30+E33+E35+E39+E41+E45+E49+E53+E57</f>
        <v>216439689.56</v>
      </c>
      <c r="F14" s="34">
        <f t="shared" si="2"/>
        <v>220408549.56</v>
      </c>
    </row>
    <row r="15" spans="1:6" ht="51" x14ac:dyDescent="0.2">
      <c r="A15" s="40" t="s">
        <v>75</v>
      </c>
      <c r="B15" s="41" t="s">
        <v>89</v>
      </c>
      <c r="C15" s="41"/>
      <c r="D15" s="34">
        <v>158104300</v>
      </c>
      <c r="E15" s="34">
        <v>146834900</v>
      </c>
      <c r="F15" s="34">
        <v>146834900</v>
      </c>
    </row>
    <row r="16" spans="1:6" ht="127.5" x14ac:dyDescent="0.2">
      <c r="A16" s="102" t="s">
        <v>90</v>
      </c>
      <c r="B16" s="41" t="s">
        <v>91</v>
      </c>
      <c r="C16" s="41"/>
      <c r="D16" s="34">
        <v>158104300</v>
      </c>
      <c r="E16" s="34">
        <v>146834900</v>
      </c>
      <c r="F16" s="34">
        <v>146834900</v>
      </c>
    </row>
    <row r="17" spans="1:6" ht="76.5" x14ac:dyDescent="0.2">
      <c r="A17" s="37" t="s">
        <v>79</v>
      </c>
      <c r="B17" s="38" t="s">
        <v>91</v>
      </c>
      <c r="C17" s="38" t="s">
        <v>80</v>
      </c>
      <c r="D17" s="39">
        <v>92615000</v>
      </c>
      <c r="E17" s="39">
        <v>92615000</v>
      </c>
      <c r="F17" s="39">
        <v>92615000</v>
      </c>
    </row>
    <row r="18" spans="1:6" ht="38.25" x14ac:dyDescent="0.2">
      <c r="A18" s="37" t="s">
        <v>81</v>
      </c>
      <c r="B18" s="38" t="s">
        <v>91</v>
      </c>
      <c r="C18" s="38" t="s">
        <v>82</v>
      </c>
      <c r="D18" s="39">
        <v>724000</v>
      </c>
      <c r="E18" s="39">
        <v>724000</v>
      </c>
      <c r="F18" s="39">
        <v>724000</v>
      </c>
    </row>
    <row r="19" spans="1:6" ht="38.25" x14ac:dyDescent="0.2">
      <c r="A19" s="103" t="s">
        <v>92</v>
      </c>
      <c r="B19" s="38" t="s">
        <v>91</v>
      </c>
      <c r="C19" s="38" t="s">
        <v>93</v>
      </c>
      <c r="D19" s="39">
        <v>64765300</v>
      </c>
      <c r="E19" s="39">
        <v>53495900</v>
      </c>
      <c r="F19" s="39">
        <v>53495900</v>
      </c>
    </row>
    <row r="20" spans="1:6" ht="81" x14ac:dyDescent="0.2">
      <c r="A20" s="104" t="s">
        <v>349</v>
      </c>
      <c r="B20" s="105" t="s">
        <v>95</v>
      </c>
      <c r="C20" s="105"/>
      <c r="D20" s="106">
        <v>0</v>
      </c>
      <c r="E20" s="106">
        <v>0</v>
      </c>
      <c r="F20" s="106">
        <v>0</v>
      </c>
    </row>
    <row r="21" spans="1:6" ht="76.5" x14ac:dyDescent="0.2">
      <c r="A21" s="103" t="s">
        <v>350</v>
      </c>
      <c r="B21" s="38" t="s">
        <v>351</v>
      </c>
      <c r="C21" s="38"/>
      <c r="D21" s="39">
        <v>0</v>
      </c>
      <c r="E21" s="39">
        <v>0</v>
      </c>
      <c r="F21" s="39">
        <v>0</v>
      </c>
    </row>
    <row r="22" spans="1:6" ht="76.5" x14ac:dyDescent="0.2">
      <c r="A22" s="103" t="s">
        <v>79</v>
      </c>
      <c r="B22" s="38" t="s">
        <v>352</v>
      </c>
      <c r="C22" s="38" t="s">
        <v>80</v>
      </c>
      <c r="D22" s="39"/>
      <c r="E22" s="39"/>
      <c r="F22" s="39"/>
    </row>
    <row r="23" spans="1:6" ht="38.25" x14ac:dyDescent="0.2">
      <c r="A23" s="103" t="s">
        <v>92</v>
      </c>
      <c r="B23" s="38" t="s">
        <v>352</v>
      </c>
      <c r="C23" s="38" t="s">
        <v>93</v>
      </c>
      <c r="D23" s="39"/>
      <c r="E23" s="39"/>
      <c r="F23" s="39"/>
    </row>
    <row r="24" spans="1:6" ht="51" x14ac:dyDescent="0.2">
      <c r="A24" s="40" t="s">
        <v>94</v>
      </c>
      <c r="B24" s="41" t="s">
        <v>101</v>
      </c>
      <c r="C24" s="41"/>
      <c r="D24" s="34">
        <v>48191800</v>
      </c>
      <c r="E24" s="34">
        <v>62525300</v>
      </c>
      <c r="F24" s="34">
        <v>68203900</v>
      </c>
    </row>
    <row r="25" spans="1:6" ht="51" x14ac:dyDescent="0.2">
      <c r="A25" s="40" t="s">
        <v>94</v>
      </c>
      <c r="B25" s="41" t="s">
        <v>101</v>
      </c>
      <c r="C25" s="41"/>
      <c r="D25" s="34">
        <v>48191800</v>
      </c>
      <c r="E25" s="34">
        <v>62525300</v>
      </c>
      <c r="F25" s="34">
        <v>68203900</v>
      </c>
    </row>
    <row r="26" spans="1:6" ht="76.5" x14ac:dyDescent="0.2">
      <c r="A26" s="37" t="s">
        <v>79</v>
      </c>
      <c r="B26" s="38" t="s">
        <v>101</v>
      </c>
      <c r="C26" s="38" t="s">
        <v>80</v>
      </c>
      <c r="D26" s="39">
        <v>1881700</v>
      </c>
      <c r="E26" s="39">
        <v>1881700</v>
      </c>
      <c r="F26" s="39">
        <v>1881700</v>
      </c>
    </row>
    <row r="27" spans="1:6" ht="38.25" x14ac:dyDescent="0.2">
      <c r="A27" s="37" t="s">
        <v>81</v>
      </c>
      <c r="B27" s="38" t="s">
        <v>101</v>
      </c>
      <c r="C27" s="38" t="s">
        <v>82</v>
      </c>
      <c r="D27" s="39">
        <v>5465560</v>
      </c>
      <c r="E27" s="39">
        <v>6222160</v>
      </c>
      <c r="F27" s="39">
        <v>5718460</v>
      </c>
    </row>
    <row r="28" spans="1:6" ht="38.25" x14ac:dyDescent="0.2">
      <c r="A28" s="103" t="s">
        <v>92</v>
      </c>
      <c r="B28" s="38" t="s">
        <v>101</v>
      </c>
      <c r="C28" s="38" t="s">
        <v>93</v>
      </c>
      <c r="D28" s="39">
        <v>40806440</v>
      </c>
      <c r="E28" s="39">
        <v>54383340</v>
      </c>
      <c r="F28" s="39">
        <v>60565640</v>
      </c>
    </row>
    <row r="29" spans="1:6" x14ac:dyDescent="0.2">
      <c r="A29" s="37" t="s">
        <v>85</v>
      </c>
      <c r="B29" s="38" t="s">
        <v>101</v>
      </c>
      <c r="C29" s="38" t="s">
        <v>86</v>
      </c>
      <c r="D29" s="39">
        <v>38100</v>
      </c>
      <c r="E29" s="39">
        <v>38100</v>
      </c>
      <c r="F29" s="39">
        <v>38100</v>
      </c>
    </row>
    <row r="30" spans="1:6" x14ac:dyDescent="0.2">
      <c r="A30" s="40" t="s">
        <v>355</v>
      </c>
      <c r="B30" s="41" t="s">
        <v>103</v>
      </c>
      <c r="C30" s="41"/>
      <c r="D30" s="34">
        <v>565500</v>
      </c>
      <c r="E30" s="34">
        <v>565500</v>
      </c>
      <c r="F30" s="34">
        <v>565500</v>
      </c>
    </row>
    <row r="31" spans="1:6" ht="76.5" x14ac:dyDescent="0.2">
      <c r="A31" s="37" t="s">
        <v>79</v>
      </c>
      <c r="B31" s="38" t="s">
        <v>103</v>
      </c>
      <c r="C31" s="38" t="s">
        <v>80</v>
      </c>
      <c r="D31" s="39">
        <v>125000</v>
      </c>
      <c r="E31" s="39">
        <v>125000</v>
      </c>
      <c r="F31" s="39">
        <v>125000</v>
      </c>
    </row>
    <row r="32" spans="1:6" ht="38.25" x14ac:dyDescent="0.2">
      <c r="A32" s="37" t="s">
        <v>81</v>
      </c>
      <c r="B32" s="38" t="s">
        <v>103</v>
      </c>
      <c r="C32" s="38" t="s">
        <v>82</v>
      </c>
      <c r="D32" s="39">
        <v>440500</v>
      </c>
      <c r="E32" s="39">
        <v>440500</v>
      </c>
      <c r="F32" s="39">
        <v>440500</v>
      </c>
    </row>
    <row r="33" spans="1:6" ht="38.25" x14ac:dyDescent="0.2">
      <c r="A33" s="40" t="s">
        <v>100</v>
      </c>
      <c r="B33" s="41" t="s">
        <v>104</v>
      </c>
      <c r="C33" s="41"/>
      <c r="D33" s="34">
        <v>6300</v>
      </c>
      <c r="E33" s="34">
        <v>6300</v>
      </c>
      <c r="F33" s="34">
        <v>6300</v>
      </c>
    </row>
    <row r="34" spans="1:6" ht="38.25" x14ac:dyDescent="0.2">
      <c r="A34" s="103" t="s">
        <v>92</v>
      </c>
      <c r="B34" s="38" t="s">
        <v>104</v>
      </c>
      <c r="C34" s="38" t="s">
        <v>93</v>
      </c>
      <c r="D34" s="39">
        <v>6300</v>
      </c>
      <c r="E34" s="39">
        <v>6300</v>
      </c>
      <c r="F34" s="39">
        <v>6300</v>
      </c>
    </row>
    <row r="35" spans="1:6" ht="63.75" x14ac:dyDescent="0.2">
      <c r="A35" s="40" t="s">
        <v>356</v>
      </c>
      <c r="B35" s="41" t="s">
        <v>105</v>
      </c>
      <c r="C35" s="41"/>
      <c r="D35" s="34">
        <v>1080000</v>
      </c>
      <c r="E35" s="34">
        <v>1080000</v>
      </c>
      <c r="F35" s="34">
        <v>1080000</v>
      </c>
    </row>
    <row r="36" spans="1:6" ht="63.75" x14ac:dyDescent="0.2">
      <c r="A36" s="40" t="s">
        <v>107</v>
      </c>
      <c r="B36" s="41" t="s">
        <v>357</v>
      </c>
      <c r="C36" s="41"/>
      <c r="D36" s="34">
        <v>1080000</v>
      </c>
      <c r="E36" s="34">
        <v>1080000</v>
      </c>
      <c r="F36" s="34">
        <v>1080000</v>
      </c>
    </row>
    <row r="37" spans="1:6" ht="38.25" x14ac:dyDescent="0.2">
      <c r="A37" s="37" t="s">
        <v>81</v>
      </c>
      <c r="B37" s="38" t="s">
        <v>357</v>
      </c>
      <c r="C37" s="38" t="s">
        <v>82</v>
      </c>
      <c r="D37" s="39">
        <v>379600</v>
      </c>
      <c r="E37" s="39">
        <v>379600</v>
      </c>
      <c r="F37" s="39">
        <v>379600</v>
      </c>
    </row>
    <row r="38" spans="1:6" ht="38.25" x14ac:dyDescent="0.2">
      <c r="A38" s="103" t="s">
        <v>92</v>
      </c>
      <c r="B38" s="38" t="s">
        <v>357</v>
      </c>
      <c r="C38" s="38" t="s">
        <v>93</v>
      </c>
      <c r="D38" s="39">
        <v>700400</v>
      </c>
      <c r="E38" s="39">
        <v>700400</v>
      </c>
      <c r="F38" s="39">
        <v>700400</v>
      </c>
    </row>
    <row r="39" spans="1:6" ht="76.5" x14ac:dyDescent="0.2">
      <c r="A39" s="40" t="s">
        <v>358</v>
      </c>
      <c r="B39" s="41" t="s">
        <v>280</v>
      </c>
      <c r="C39" s="41"/>
      <c r="D39" s="34">
        <v>190729.56</v>
      </c>
      <c r="E39" s="34">
        <v>190729.56</v>
      </c>
      <c r="F39" s="34">
        <v>190729.56</v>
      </c>
    </row>
    <row r="40" spans="1:6" ht="38.25" x14ac:dyDescent="0.2">
      <c r="A40" s="37" t="s">
        <v>81</v>
      </c>
      <c r="B40" s="38" t="s">
        <v>280</v>
      </c>
      <c r="C40" s="38" t="s">
        <v>82</v>
      </c>
      <c r="D40" s="39">
        <v>190729.56</v>
      </c>
      <c r="E40" s="39">
        <v>190729.56</v>
      </c>
      <c r="F40" s="39">
        <v>190729.56</v>
      </c>
    </row>
    <row r="41" spans="1:6" ht="51" x14ac:dyDescent="0.2">
      <c r="A41" s="40" t="s">
        <v>359</v>
      </c>
      <c r="B41" s="41" t="s">
        <v>281</v>
      </c>
      <c r="C41" s="41"/>
      <c r="D41" s="34">
        <v>2602150</v>
      </c>
      <c r="E41" s="34">
        <v>2608990</v>
      </c>
      <c r="F41" s="34">
        <v>2542030</v>
      </c>
    </row>
    <row r="42" spans="1:6" ht="76.5" x14ac:dyDescent="0.2">
      <c r="A42" s="40" t="s">
        <v>106</v>
      </c>
      <c r="B42" s="41" t="s">
        <v>360</v>
      </c>
      <c r="C42" s="41"/>
      <c r="D42" s="34">
        <v>2602150</v>
      </c>
      <c r="E42" s="34">
        <v>2608990</v>
      </c>
      <c r="F42" s="34">
        <v>2542030</v>
      </c>
    </row>
    <row r="43" spans="1:6" ht="38.25" x14ac:dyDescent="0.2">
      <c r="A43" s="37" t="s">
        <v>81</v>
      </c>
      <c r="B43" s="38" t="s">
        <v>360</v>
      </c>
      <c r="C43" s="38" t="s">
        <v>82</v>
      </c>
      <c r="D43" s="39">
        <v>489870</v>
      </c>
      <c r="E43" s="39">
        <v>489870</v>
      </c>
      <c r="F43" s="39">
        <v>489880</v>
      </c>
    </row>
    <row r="44" spans="1:6" ht="38.25" x14ac:dyDescent="0.2">
      <c r="A44" s="103" t="s">
        <v>92</v>
      </c>
      <c r="B44" s="38" t="s">
        <v>360</v>
      </c>
      <c r="C44" s="38" t="s">
        <v>93</v>
      </c>
      <c r="D44" s="39">
        <v>2112280</v>
      </c>
      <c r="E44" s="39">
        <v>2119120</v>
      </c>
      <c r="F44" s="39">
        <v>2052150</v>
      </c>
    </row>
    <row r="45" spans="1:6" ht="38.25" x14ac:dyDescent="0.2">
      <c r="A45" s="40" t="s">
        <v>362</v>
      </c>
      <c r="B45" s="41" t="s">
        <v>361</v>
      </c>
      <c r="C45" s="41"/>
      <c r="D45" s="34">
        <v>211900</v>
      </c>
      <c r="E45" s="34">
        <v>319870</v>
      </c>
      <c r="F45" s="34">
        <v>319370</v>
      </c>
    </row>
    <row r="46" spans="1:6" ht="38.25" x14ac:dyDescent="0.2">
      <c r="A46" s="40" t="s">
        <v>102</v>
      </c>
      <c r="B46" s="41" t="s">
        <v>363</v>
      </c>
      <c r="C46" s="41"/>
      <c r="D46" s="34">
        <v>211900</v>
      </c>
      <c r="E46" s="34">
        <v>319870</v>
      </c>
      <c r="F46" s="34">
        <v>319370</v>
      </c>
    </row>
    <row r="47" spans="1:6" ht="38.25" x14ac:dyDescent="0.2">
      <c r="A47" s="37" t="s">
        <v>81</v>
      </c>
      <c r="B47" s="38" t="s">
        <v>363</v>
      </c>
      <c r="C47" s="38" t="s">
        <v>82</v>
      </c>
      <c r="D47" s="39">
        <v>40400</v>
      </c>
      <c r="E47" s="39">
        <v>40370</v>
      </c>
      <c r="F47" s="39">
        <v>40370</v>
      </c>
    </row>
    <row r="48" spans="1:6" ht="38.25" x14ac:dyDescent="0.2">
      <c r="A48" s="103" t="s">
        <v>92</v>
      </c>
      <c r="B48" s="38" t="s">
        <v>363</v>
      </c>
      <c r="C48" s="38" t="s">
        <v>93</v>
      </c>
      <c r="D48" s="39">
        <v>171500</v>
      </c>
      <c r="E48" s="39">
        <v>279500</v>
      </c>
      <c r="F48" s="39">
        <v>279000</v>
      </c>
    </row>
    <row r="49" spans="1:6" ht="76.5" x14ac:dyDescent="0.2">
      <c r="A49" s="40" t="s">
        <v>365</v>
      </c>
      <c r="B49" s="41" t="s">
        <v>364</v>
      </c>
      <c r="C49" s="41"/>
      <c r="D49" s="34">
        <v>672280</v>
      </c>
      <c r="E49" s="34">
        <v>655320</v>
      </c>
      <c r="F49" s="34">
        <v>635820</v>
      </c>
    </row>
    <row r="50" spans="1:6" ht="114.75" x14ac:dyDescent="0.2">
      <c r="A50" s="40" t="s">
        <v>99</v>
      </c>
      <c r="B50" s="41" t="s">
        <v>366</v>
      </c>
      <c r="C50" s="41"/>
      <c r="D50" s="34">
        <v>672280</v>
      </c>
      <c r="E50" s="34">
        <v>655320</v>
      </c>
      <c r="F50" s="34">
        <v>635820</v>
      </c>
    </row>
    <row r="51" spans="1:6" ht="38.25" x14ac:dyDescent="0.2">
      <c r="A51" s="37" t="s">
        <v>81</v>
      </c>
      <c r="B51" s="38" t="s">
        <v>366</v>
      </c>
      <c r="C51" s="38" t="s">
        <v>82</v>
      </c>
      <c r="D51" s="39">
        <v>170250</v>
      </c>
      <c r="E51" s="39">
        <v>170260</v>
      </c>
      <c r="F51" s="39">
        <v>170250</v>
      </c>
    </row>
    <row r="52" spans="1:6" ht="38.25" x14ac:dyDescent="0.2">
      <c r="A52" s="103" t="s">
        <v>92</v>
      </c>
      <c r="B52" s="38" t="s">
        <v>366</v>
      </c>
      <c r="C52" s="38" t="s">
        <v>93</v>
      </c>
      <c r="D52" s="39">
        <v>502030</v>
      </c>
      <c r="E52" s="39">
        <v>485060</v>
      </c>
      <c r="F52" s="39">
        <v>465570</v>
      </c>
    </row>
    <row r="53" spans="1:6" ht="51" x14ac:dyDescent="0.2">
      <c r="A53" s="40" t="s">
        <v>368</v>
      </c>
      <c r="B53" s="41" t="s">
        <v>367</v>
      </c>
      <c r="C53" s="41"/>
      <c r="D53" s="34">
        <v>30000</v>
      </c>
      <c r="E53" s="34">
        <v>30000</v>
      </c>
      <c r="F53" s="34">
        <v>30000</v>
      </c>
    </row>
    <row r="54" spans="1:6" ht="51" x14ac:dyDescent="0.2">
      <c r="A54" s="40" t="s">
        <v>369</v>
      </c>
      <c r="B54" s="41" t="s">
        <v>370</v>
      </c>
      <c r="C54" s="41"/>
      <c r="D54" s="34">
        <v>30000</v>
      </c>
      <c r="E54" s="34">
        <v>30000</v>
      </c>
      <c r="F54" s="34">
        <v>30000</v>
      </c>
    </row>
    <row r="55" spans="1:6" ht="38.25" x14ac:dyDescent="0.2">
      <c r="A55" s="37" t="s">
        <v>81</v>
      </c>
      <c r="B55" s="38" t="s">
        <v>370</v>
      </c>
      <c r="C55" s="38" t="s">
        <v>82</v>
      </c>
      <c r="D55" s="39">
        <v>10000</v>
      </c>
      <c r="E55" s="39">
        <v>10000</v>
      </c>
      <c r="F55" s="39">
        <v>10000</v>
      </c>
    </row>
    <row r="56" spans="1:6" ht="38.25" x14ac:dyDescent="0.2">
      <c r="A56" s="103" t="s">
        <v>92</v>
      </c>
      <c r="B56" s="38" t="s">
        <v>370</v>
      </c>
      <c r="C56" s="38" t="s">
        <v>93</v>
      </c>
      <c r="D56" s="39">
        <v>20000</v>
      </c>
      <c r="E56" s="39">
        <v>20000</v>
      </c>
      <c r="F56" s="39">
        <v>20000</v>
      </c>
    </row>
    <row r="57" spans="1:6" ht="76.5" x14ac:dyDescent="0.2">
      <c r="A57" s="40" t="s">
        <v>372</v>
      </c>
      <c r="B57" s="41" t="s">
        <v>371</v>
      </c>
      <c r="C57" s="41"/>
      <c r="D57" s="34">
        <v>0</v>
      </c>
      <c r="E57" s="34">
        <v>1622780</v>
      </c>
      <c r="F57" s="34">
        <v>0</v>
      </c>
    </row>
    <row r="58" spans="1:6" ht="76.5" x14ac:dyDescent="0.2">
      <c r="A58" s="40" t="s">
        <v>282</v>
      </c>
      <c r="B58" s="41" t="s">
        <v>373</v>
      </c>
      <c r="C58" s="41"/>
      <c r="D58" s="34">
        <v>0</v>
      </c>
      <c r="E58" s="34">
        <v>1622780</v>
      </c>
      <c r="F58" s="34">
        <v>0</v>
      </c>
    </row>
    <row r="59" spans="1:6" ht="38.25" x14ac:dyDescent="0.2">
      <c r="A59" s="37" t="s">
        <v>81</v>
      </c>
      <c r="B59" s="38" t="s">
        <v>373</v>
      </c>
      <c r="C59" s="38" t="s">
        <v>82</v>
      </c>
      <c r="D59" s="39">
        <v>0</v>
      </c>
      <c r="E59" s="39">
        <v>610120</v>
      </c>
      <c r="F59" s="39">
        <v>0</v>
      </c>
    </row>
    <row r="60" spans="1:6" ht="38.25" x14ac:dyDescent="0.2">
      <c r="A60" s="103" t="s">
        <v>92</v>
      </c>
      <c r="B60" s="38" t="s">
        <v>373</v>
      </c>
      <c r="C60" s="38" t="s">
        <v>93</v>
      </c>
      <c r="D60" s="39">
        <v>0</v>
      </c>
      <c r="E60" s="39">
        <v>1012660</v>
      </c>
      <c r="F60" s="39">
        <v>0</v>
      </c>
    </row>
    <row r="61" spans="1:6" ht="25.5" x14ac:dyDescent="0.2">
      <c r="A61" s="40" t="s">
        <v>108</v>
      </c>
      <c r="B61" s="41" t="s">
        <v>109</v>
      </c>
      <c r="C61" s="41"/>
      <c r="D61" s="34">
        <v>25111000</v>
      </c>
      <c r="E61" s="34">
        <v>26905700</v>
      </c>
      <c r="F61" s="34">
        <v>27971700</v>
      </c>
    </row>
    <row r="62" spans="1:6" ht="38.25" x14ac:dyDescent="0.2">
      <c r="A62" s="40" t="s">
        <v>110</v>
      </c>
      <c r="B62" s="41" t="s">
        <v>111</v>
      </c>
      <c r="C62" s="41"/>
      <c r="D62" s="34">
        <v>25111000</v>
      </c>
      <c r="E62" s="34">
        <v>26905700</v>
      </c>
      <c r="F62" s="34">
        <v>27971700</v>
      </c>
    </row>
    <row r="63" spans="1:6" ht="38.25" x14ac:dyDescent="0.2">
      <c r="A63" s="103" t="s">
        <v>92</v>
      </c>
      <c r="B63" s="38" t="s">
        <v>111</v>
      </c>
      <c r="C63" s="38" t="s">
        <v>93</v>
      </c>
      <c r="D63" s="39">
        <v>25111000</v>
      </c>
      <c r="E63" s="39">
        <v>26905700</v>
      </c>
      <c r="F63" s="39">
        <v>27971700</v>
      </c>
    </row>
    <row r="64" spans="1:6" ht="25.5" x14ac:dyDescent="0.2">
      <c r="A64" s="40" t="s">
        <v>112</v>
      </c>
      <c r="B64" s="41" t="s">
        <v>113</v>
      </c>
      <c r="C64" s="41"/>
      <c r="D64" s="34">
        <v>2851260</v>
      </c>
      <c r="E64" s="34">
        <v>2851260</v>
      </c>
      <c r="F64" s="34">
        <v>2851260</v>
      </c>
    </row>
    <row r="65" spans="1:6" ht="38.25" x14ac:dyDescent="0.2">
      <c r="A65" s="40" t="s">
        <v>374</v>
      </c>
      <c r="B65" s="41" t="s">
        <v>114</v>
      </c>
      <c r="C65" s="41"/>
      <c r="D65" s="34">
        <v>2108800</v>
      </c>
      <c r="E65" s="34">
        <v>2108800</v>
      </c>
      <c r="F65" s="34">
        <v>2108800</v>
      </c>
    </row>
    <row r="66" spans="1:6" ht="76.5" x14ac:dyDescent="0.2">
      <c r="A66" s="37" t="s">
        <v>79</v>
      </c>
      <c r="B66" s="38" t="s">
        <v>114</v>
      </c>
      <c r="C66" s="38" t="s">
        <v>80</v>
      </c>
      <c r="D66" s="39">
        <v>1256300</v>
      </c>
      <c r="E66" s="39">
        <v>1256300</v>
      </c>
      <c r="F66" s="39">
        <v>1256300</v>
      </c>
    </row>
    <row r="67" spans="1:6" ht="38.25" x14ac:dyDescent="0.2">
      <c r="A67" s="37" t="s">
        <v>81</v>
      </c>
      <c r="B67" s="38" t="s">
        <v>114</v>
      </c>
      <c r="C67" s="38" t="s">
        <v>82</v>
      </c>
      <c r="D67" s="39">
        <v>23000</v>
      </c>
      <c r="E67" s="39">
        <v>23000</v>
      </c>
      <c r="F67" s="39">
        <v>23000</v>
      </c>
    </row>
    <row r="68" spans="1:6" ht="38.25" x14ac:dyDescent="0.2">
      <c r="A68" s="103" t="s">
        <v>92</v>
      </c>
      <c r="B68" s="38" t="s">
        <v>114</v>
      </c>
      <c r="C68" s="38" t="s">
        <v>93</v>
      </c>
      <c r="D68" s="39">
        <v>829500</v>
      </c>
      <c r="E68" s="39">
        <v>829500</v>
      </c>
      <c r="F68" s="39">
        <v>829500</v>
      </c>
    </row>
    <row r="69" spans="1:6" ht="25.5" x14ac:dyDescent="0.2">
      <c r="A69" s="40" t="s">
        <v>375</v>
      </c>
      <c r="B69" s="41" t="s">
        <v>117</v>
      </c>
      <c r="C69" s="41"/>
      <c r="D69" s="34">
        <v>216000</v>
      </c>
      <c r="E69" s="34">
        <v>216000</v>
      </c>
      <c r="F69" s="34">
        <v>216000</v>
      </c>
    </row>
    <row r="70" spans="1:6" ht="25.5" x14ac:dyDescent="0.2">
      <c r="A70" s="37" t="s">
        <v>115</v>
      </c>
      <c r="B70" s="38" t="s">
        <v>117</v>
      </c>
      <c r="C70" s="38" t="s">
        <v>116</v>
      </c>
      <c r="D70" s="39">
        <v>64000</v>
      </c>
      <c r="E70" s="39">
        <v>64000</v>
      </c>
      <c r="F70" s="39">
        <v>64000</v>
      </c>
    </row>
    <row r="71" spans="1:6" ht="38.25" x14ac:dyDescent="0.2">
      <c r="A71" s="103" t="s">
        <v>92</v>
      </c>
      <c r="B71" s="38" t="s">
        <v>117</v>
      </c>
      <c r="C71" s="38" t="s">
        <v>93</v>
      </c>
      <c r="D71" s="39">
        <v>152000</v>
      </c>
      <c r="E71" s="39">
        <v>152000</v>
      </c>
      <c r="F71" s="39">
        <v>152000</v>
      </c>
    </row>
    <row r="72" spans="1:6" ht="25.5" x14ac:dyDescent="0.2">
      <c r="A72" s="40" t="s">
        <v>376</v>
      </c>
      <c r="B72" s="41" t="s">
        <v>118</v>
      </c>
      <c r="C72" s="41"/>
      <c r="D72" s="34">
        <v>526460</v>
      </c>
      <c r="E72" s="34">
        <v>526460</v>
      </c>
      <c r="F72" s="34">
        <v>526460</v>
      </c>
    </row>
    <row r="73" spans="1:6" ht="89.25" x14ac:dyDescent="0.2">
      <c r="A73" s="40" t="s">
        <v>119</v>
      </c>
      <c r="B73" s="41" t="s">
        <v>120</v>
      </c>
      <c r="C73" s="41"/>
      <c r="D73" s="34">
        <v>526460</v>
      </c>
      <c r="E73" s="34">
        <v>526460</v>
      </c>
      <c r="F73" s="34">
        <v>526460</v>
      </c>
    </row>
    <row r="74" spans="1:6" ht="38.25" x14ac:dyDescent="0.2">
      <c r="A74" s="37" t="s">
        <v>81</v>
      </c>
      <c r="B74" s="38" t="s">
        <v>120</v>
      </c>
      <c r="C74" s="38" t="s">
        <v>82</v>
      </c>
      <c r="D74" s="39">
        <v>275960</v>
      </c>
      <c r="E74" s="39">
        <v>275960</v>
      </c>
      <c r="F74" s="39">
        <v>275960</v>
      </c>
    </row>
    <row r="75" spans="1:6" ht="38.25" x14ac:dyDescent="0.2">
      <c r="A75" s="103" t="s">
        <v>92</v>
      </c>
      <c r="B75" s="38" t="s">
        <v>120</v>
      </c>
      <c r="C75" s="38" t="s">
        <v>93</v>
      </c>
      <c r="D75" s="39">
        <v>250500</v>
      </c>
      <c r="E75" s="39">
        <v>250500</v>
      </c>
      <c r="F75" s="39">
        <v>250500</v>
      </c>
    </row>
    <row r="76" spans="1:6" ht="25.5" x14ac:dyDescent="0.2">
      <c r="A76" s="40" t="s">
        <v>121</v>
      </c>
      <c r="B76" s="41" t="s">
        <v>122</v>
      </c>
      <c r="C76" s="41"/>
      <c r="D76" s="34">
        <v>34758000</v>
      </c>
      <c r="E76" s="34">
        <v>35181600</v>
      </c>
      <c r="F76" s="34">
        <v>35622500</v>
      </c>
    </row>
    <row r="77" spans="1:6" ht="38.25" x14ac:dyDescent="0.2">
      <c r="A77" s="40" t="s">
        <v>123</v>
      </c>
      <c r="B77" s="41" t="s">
        <v>124</v>
      </c>
      <c r="C77" s="41"/>
      <c r="D77" s="34">
        <v>33938000</v>
      </c>
      <c r="E77" s="34">
        <v>34861600</v>
      </c>
      <c r="F77" s="34">
        <v>35302500</v>
      </c>
    </row>
    <row r="78" spans="1:6" ht="76.5" x14ac:dyDescent="0.2">
      <c r="A78" s="37" t="s">
        <v>79</v>
      </c>
      <c r="B78" s="38" t="s">
        <v>124</v>
      </c>
      <c r="C78" s="38" t="s">
        <v>80</v>
      </c>
      <c r="D78" s="39">
        <v>31748700</v>
      </c>
      <c r="E78" s="39">
        <v>31748700</v>
      </c>
      <c r="F78" s="39">
        <v>31748700</v>
      </c>
    </row>
    <row r="79" spans="1:6" ht="38.25" x14ac:dyDescent="0.2">
      <c r="A79" s="37" t="s">
        <v>81</v>
      </c>
      <c r="B79" s="38" t="s">
        <v>124</v>
      </c>
      <c r="C79" s="38" t="s">
        <v>82</v>
      </c>
      <c r="D79" s="39">
        <v>2185900</v>
      </c>
      <c r="E79" s="39">
        <v>3109500</v>
      </c>
      <c r="F79" s="39">
        <v>3550400</v>
      </c>
    </row>
    <row r="80" spans="1:6" x14ac:dyDescent="0.2">
      <c r="A80" s="37" t="s">
        <v>85</v>
      </c>
      <c r="B80" s="38" t="s">
        <v>124</v>
      </c>
      <c r="C80" s="38" t="s">
        <v>86</v>
      </c>
      <c r="D80" s="39">
        <v>3400</v>
      </c>
      <c r="E80" s="39">
        <v>3400</v>
      </c>
      <c r="F80" s="39">
        <v>3400</v>
      </c>
    </row>
    <row r="81" spans="1:6" ht="25.5" x14ac:dyDescent="0.2">
      <c r="A81" s="40" t="s">
        <v>125</v>
      </c>
      <c r="B81" s="41" t="s">
        <v>126</v>
      </c>
      <c r="C81" s="41"/>
      <c r="D81" s="34">
        <v>130000</v>
      </c>
      <c r="E81" s="34">
        <v>130000</v>
      </c>
      <c r="F81" s="34">
        <v>130000</v>
      </c>
    </row>
    <row r="82" spans="1:6" ht="25.5" x14ac:dyDescent="0.2">
      <c r="A82" s="37" t="s">
        <v>115</v>
      </c>
      <c r="B82" s="38" t="s">
        <v>126</v>
      </c>
      <c r="C82" s="38" t="s">
        <v>116</v>
      </c>
      <c r="D82" s="39">
        <v>130000</v>
      </c>
      <c r="E82" s="39">
        <v>130000</v>
      </c>
      <c r="F82" s="39">
        <v>130000</v>
      </c>
    </row>
    <row r="83" spans="1:6" ht="38.25" x14ac:dyDescent="0.2">
      <c r="A83" s="40" t="s">
        <v>128</v>
      </c>
      <c r="B83" s="41" t="s">
        <v>127</v>
      </c>
      <c r="C83" s="41"/>
      <c r="D83" s="34">
        <v>190000</v>
      </c>
      <c r="E83" s="34">
        <v>190000</v>
      </c>
      <c r="F83" s="34">
        <v>190000</v>
      </c>
    </row>
    <row r="84" spans="1:6" ht="76.5" x14ac:dyDescent="0.2">
      <c r="A84" s="37" t="s">
        <v>79</v>
      </c>
      <c r="B84" s="38" t="s">
        <v>127</v>
      </c>
      <c r="C84" s="38" t="s">
        <v>80</v>
      </c>
      <c r="D84" s="39">
        <v>190000</v>
      </c>
      <c r="E84" s="39">
        <v>190000</v>
      </c>
      <c r="F84" s="39">
        <v>190000</v>
      </c>
    </row>
    <row r="85" spans="1:6" ht="38.25" x14ac:dyDescent="0.2">
      <c r="A85" s="40" t="s">
        <v>100</v>
      </c>
      <c r="B85" s="41" t="s">
        <v>129</v>
      </c>
      <c r="C85" s="41"/>
      <c r="D85" s="34">
        <v>500000</v>
      </c>
      <c r="E85" s="34">
        <v>0</v>
      </c>
      <c r="F85" s="34">
        <v>0</v>
      </c>
    </row>
    <row r="86" spans="1:6" ht="38.25" x14ac:dyDescent="0.2">
      <c r="A86" s="37" t="s">
        <v>81</v>
      </c>
      <c r="B86" s="38" t="s">
        <v>129</v>
      </c>
      <c r="C86" s="38" t="s">
        <v>82</v>
      </c>
      <c r="D86" s="39">
        <v>500000</v>
      </c>
      <c r="E86" s="39">
        <v>0</v>
      </c>
      <c r="F86" s="39">
        <v>0</v>
      </c>
    </row>
    <row r="87" spans="1:6" ht="38.25" x14ac:dyDescent="0.2">
      <c r="A87" s="40" t="s">
        <v>382</v>
      </c>
      <c r="B87" s="41" t="s">
        <v>130</v>
      </c>
      <c r="C87" s="41"/>
      <c r="D87" s="34">
        <f>D88+D96+D101+D110</f>
        <v>34063860</v>
      </c>
      <c r="E87" s="34">
        <f t="shared" ref="E87:F87" si="3">E88+E96+E101+E110</f>
        <v>39010860</v>
      </c>
      <c r="F87" s="34">
        <f t="shared" si="3"/>
        <v>41296000</v>
      </c>
    </row>
    <row r="88" spans="1:6" ht="51" x14ac:dyDescent="0.2">
      <c r="A88" s="40" t="s">
        <v>131</v>
      </c>
      <c r="B88" s="41" t="s">
        <v>132</v>
      </c>
      <c r="C88" s="41"/>
      <c r="D88" s="34">
        <v>11961860</v>
      </c>
      <c r="E88" s="34">
        <v>14350860</v>
      </c>
      <c r="F88" s="34">
        <v>15062000</v>
      </c>
    </row>
    <row r="89" spans="1:6" ht="38.25" x14ac:dyDescent="0.2">
      <c r="A89" s="40" t="s">
        <v>133</v>
      </c>
      <c r="B89" s="41" t="s">
        <v>134</v>
      </c>
      <c r="C89" s="41"/>
      <c r="D89" s="34">
        <v>11937990</v>
      </c>
      <c r="E89" s="34">
        <v>14326990</v>
      </c>
      <c r="F89" s="34">
        <v>15062000</v>
      </c>
    </row>
    <row r="90" spans="1:6" ht="76.5" x14ac:dyDescent="0.2">
      <c r="A90" s="37" t="s">
        <v>79</v>
      </c>
      <c r="B90" s="38" t="s">
        <v>134</v>
      </c>
      <c r="C90" s="38" t="s">
        <v>80</v>
      </c>
      <c r="D90" s="39">
        <v>10897990</v>
      </c>
      <c r="E90" s="39">
        <v>13244990</v>
      </c>
      <c r="F90" s="39">
        <v>13957000</v>
      </c>
    </row>
    <row r="91" spans="1:6" ht="38.25" x14ac:dyDescent="0.2">
      <c r="A91" s="37" t="s">
        <v>81</v>
      </c>
      <c r="B91" s="38" t="s">
        <v>134</v>
      </c>
      <c r="C91" s="38" t="s">
        <v>82</v>
      </c>
      <c r="D91" s="39">
        <v>1040000</v>
      </c>
      <c r="E91" s="39">
        <v>1076000</v>
      </c>
      <c r="F91" s="39">
        <v>1099000</v>
      </c>
    </row>
    <row r="92" spans="1:6" x14ac:dyDescent="0.2">
      <c r="A92" s="37" t="s">
        <v>85</v>
      </c>
      <c r="B92" s="38" t="s">
        <v>134</v>
      </c>
      <c r="C92" s="38" t="s">
        <v>86</v>
      </c>
      <c r="D92" s="39">
        <v>0</v>
      </c>
      <c r="E92" s="39">
        <v>6000</v>
      </c>
      <c r="F92" s="39">
        <v>6000</v>
      </c>
    </row>
    <row r="93" spans="1:6" ht="25.5" x14ac:dyDescent="0.2">
      <c r="A93" s="40" t="s">
        <v>135</v>
      </c>
      <c r="B93" s="41" t="s">
        <v>136</v>
      </c>
      <c r="C93" s="41"/>
      <c r="D93" s="34">
        <v>23870</v>
      </c>
      <c r="E93" s="34">
        <v>23870</v>
      </c>
      <c r="F93" s="34">
        <v>0</v>
      </c>
    </row>
    <row r="94" spans="1:6" ht="63.75" x14ac:dyDescent="0.2">
      <c r="A94" s="40" t="s">
        <v>340</v>
      </c>
      <c r="B94" s="41" t="s">
        <v>339</v>
      </c>
      <c r="C94" s="41"/>
      <c r="D94" s="34">
        <v>23870</v>
      </c>
      <c r="E94" s="34">
        <v>23870</v>
      </c>
      <c r="F94" s="34">
        <v>0</v>
      </c>
    </row>
    <row r="95" spans="1:6" ht="38.25" x14ac:dyDescent="0.2">
      <c r="A95" s="37" t="s">
        <v>81</v>
      </c>
      <c r="B95" s="38" t="s">
        <v>339</v>
      </c>
      <c r="C95" s="38" t="s">
        <v>82</v>
      </c>
      <c r="D95" s="39">
        <v>23870</v>
      </c>
      <c r="E95" s="39">
        <v>23870</v>
      </c>
      <c r="F95" s="39">
        <v>0</v>
      </c>
    </row>
    <row r="96" spans="1:6" ht="38.25" x14ac:dyDescent="0.2">
      <c r="A96" s="40" t="s">
        <v>137</v>
      </c>
      <c r="B96" s="41" t="s">
        <v>138</v>
      </c>
      <c r="C96" s="41"/>
      <c r="D96" s="34">
        <v>2626500</v>
      </c>
      <c r="E96" s="34">
        <v>2619500</v>
      </c>
      <c r="F96" s="34">
        <v>3167500</v>
      </c>
    </row>
    <row r="97" spans="1:6" ht="38.25" x14ac:dyDescent="0.2">
      <c r="A97" s="40" t="s">
        <v>139</v>
      </c>
      <c r="B97" s="41" t="s">
        <v>140</v>
      </c>
      <c r="C97" s="41"/>
      <c r="D97" s="34">
        <v>2626500</v>
      </c>
      <c r="E97" s="34">
        <v>2619500</v>
      </c>
      <c r="F97" s="34">
        <v>3167500</v>
      </c>
    </row>
    <row r="98" spans="1:6" ht="76.5" x14ac:dyDescent="0.2">
      <c r="A98" s="37" t="s">
        <v>79</v>
      </c>
      <c r="B98" s="38" t="s">
        <v>140</v>
      </c>
      <c r="C98" s="38" t="s">
        <v>80</v>
      </c>
      <c r="D98" s="39">
        <v>2121000</v>
      </c>
      <c r="E98" s="39">
        <v>2071000</v>
      </c>
      <c r="F98" s="39">
        <v>2607000</v>
      </c>
    </row>
    <row r="99" spans="1:6" ht="38.25" x14ac:dyDescent="0.2">
      <c r="A99" s="37" t="s">
        <v>81</v>
      </c>
      <c r="B99" s="38" t="s">
        <v>140</v>
      </c>
      <c r="C99" s="38" t="s">
        <v>82</v>
      </c>
      <c r="D99" s="39">
        <v>505500</v>
      </c>
      <c r="E99" s="39">
        <v>537500</v>
      </c>
      <c r="F99" s="39">
        <v>560500</v>
      </c>
    </row>
    <row r="100" spans="1:6" x14ac:dyDescent="0.2">
      <c r="A100" s="37" t="s">
        <v>85</v>
      </c>
      <c r="B100" s="38" t="s">
        <v>140</v>
      </c>
      <c r="C100" s="38" t="s">
        <v>86</v>
      </c>
      <c r="D100" s="39">
        <v>0</v>
      </c>
      <c r="E100" s="39">
        <v>11000</v>
      </c>
      <c r="F100" s="39">
        <v>0</v>
      </c>
    </row>
    <row r="101" spans="1:6" ht="38.25" x14ac:dyDescent="0.2">
      <c r="A101" s="40" t="s">
        <v>141</v>
      </c>
      <c r="B101" s="41" t="s">
        <v>142</v>
      </c>
      <c r="C101" s="41"/>
      <c r="D101" s="34">
        <v>17227500</v>
      </c>
      <c r="E101" s="34">
        <v>19936500</v>
      </c>
      <c r="F101" s="34">
        <v>20515500</v>
      </c>
    </row>
    <row r="102" spans="1:6" ht="51" x14ac:dyDescent="0.2">
      <c r="A102" s="40" t="s">
        <v>143</v>
      </c>
      <c r="B102" s="41" t="s">
        <v>144</v>
      </c>
      <c r="C102" s="41"/>
      <c r="D102" s="34">
        <v>16727500</v>
      </c>
      <c r="E102" s="34">
        <v>19936500</v>
      </c>
      <c r="F102" s="34">
        <v>20515500</v>
      </c>
    </row>
    <row r="103" spans="1:6" ht="51" x14ac:dyDescent="0.2">
      <c r="A103" s="40" t="s">
        <v>143</v>
      </c>
      <c r="B103" s="41" t="s">
        <v>144</v>
      </c>
      <c r="C103" s="41"/>
      <c r="D103" s="34">
        <v>16727500</v>
      </c>
      <c r="E103" s="34">
        <v>19936500</v>
      </c>
      <c r="F103" s="34">
        <v>20515500</v>
      </c>
    </row>
    <row r="104" spans="1:6" ht="76.5" x14ac:dyDescent="0.2">
      <c r="A104" s="37" t="s">
        <v>79</v>
      </c>
      <c r="B104" s="38" t="s">
        <v>144</v>
      </c>
      <c r="C104" s="38" t="s">
        <v>80</v>
      </c>
      <c r="D104" s="39">
        <v>14040000</v>
      </c>
      <c r="E104" s="39">
        <v>16987000</v>
      </c>
      <c r="F104" s="39">
        <v>17409000</v>
      </c>
    </row>
    <row r="105" spans="1:6" ht="38.25" x14ac:dyDescent="0.2">
      <c r="A105" s="37" t="s">
        <v>81</v>
      </c>
      <c r="B105" s="38" t="s">
        <v>144</v>
      </c>
      <c r="C105" s="38" t="s">
        <v>82</v>
      </c>
      <c r="D105" s="39">
        <v>2684000</v>
      </c>
      <c r="E105" s="39">
        <v>2946000</v>
      </c>
      <c r="F105" s="39">
        <v>3103000</v>
      </c>
    </row>
    <row r="106" spans="1:6" x14ac:dyDescent="0.2">
      <c r="A106" s="37" t="s">
        <v>85</v>
      </c>
      <c r="B106" s="38" t="s">
        <v>144</v>
      </c>
      <c r="C106" s="38" t="s">
        <v>86</v>
      </c>
      <c r="D106" s="39">
        <v>3500</v>
      </c>
      <c r="E106" s="39">
        <v>3500</v>
      </c>
      <c r="F106" s="39">
        <v>3500</v>
      </c>
    </row>
    <row r="107" spans="1:6" ht="25.5" x14ac:dyDescent="0.2">
      <c r="A107" s="40" t="s">
        <v>397</v>
      </c>
      <c r="B107" s="41" t="s">
        <v>396</v>
      </c>
      <c r="C107" s="41"/>
      <c r="D107" s="34">
        <v>500000</v>
      </c>
      <c r="E107" s="34">
        <v>0</v>
      </c>
      <c r="F107" s="34">
        <v>0</v>
      </c>
    </row>
    <row r="108" spans="1:6" ht="38.25" x14ac:dyDescent="0.2">
      <c r="A108" s="40" t="s">
        <v>398</v>
      </c>
      <c r="B108" s="41" t="s">
        <v>392</v>
      </c>
      <c r="C108" s="41"/>
      <c r="D108" s="34">
        <v>500000</v>
      </c>
      <c r="E108" s="34">
        <v>0</v>
      </c>
      <c r="F108" s="34">
        <v>0</v>
      </c>
    </row>
    <row r="109" spans="1:6" ht="38.25" x14ac:dyDescent="0.2">
      <c r="A109" s="37" t="s">
        <v>81</v>
      </c>
      <c r="B109" s="38" t="s">
        <v>392</v>
      </c>
      <c r="C109" s="38" t="s">
        <v>82</v>
      </c>
      <c r="D109" s="39">
        <v>500000</v>
      </c>
      <c r="E109" s="39">
        <v>0</v>
      </c>
      <c r="F109" s="39">
        <v>0</v>
      </c>
    </row>
    <row r="110" spans="1:6" ht="25.5" x14ac:dyDescent="0.2">
      <c r="A110" s="40" t="s">
        <v>145</v>
      </c>
      <c r="B110" s="41" t="s">
        <v>146</v>
      </c>
      <c r="C110" s="41"/>
      <c r="D110" s="34">
        <v>2248000</v>
      </c>
      <c r="E110" s="34">
        <v>2104000</v>
      </c>
      <c r="F110" s="34">
        <v>2551000</v>
      </c>
    </row>
    <row r="111" spans="1:6" ht="51" x14ac:dyDescent="0.2">
      <c r="A111" s="40" t="s">
        <v>147</v>
      </c>
      <c r="B111" s="41" t="s">
        <v>148</v>
      </c>
      <c r="C111" s="41"/>
      <c r="D111" s="34">
        <v>2248000</v>
      </c>
      <c r="E111" s="34">
        <v>2104000</v>
      </c>
      <c r="F111" s="34">
        <v>2551000</v>
      </c>
    </row>
    <row r="112" spans="1:6" ht="76.5" x14ac:dyDescent="0.2">
      <c r="A112" s="37" t="s">
        <v>79</v>
      </c>
      <c r="B112" s="38" t="s">
        <v>148</v>
      </c>
      <c r="C112" s="38" t="s">
        <v>80</v>
      </c>
      <c r="D112" s="39">
        <v>2228000</v>
      </c>
      <c r="E112" s="39">
        <v>2084000</v>
      </c>
      <c r="F112" s="39">
        <v>2531000</v>
      </c>
    </row>
    <row r="113" spans="1:6" ht="25.5" x14ac:dyDescent="0.2">
      <c r="A113" s="37" t="s">
        <v>115</v>
      </c>
      <c r="B113" s="38" t="s">
        <v>148</v>
      </c>
      <c r="C113" s="38" t="s">
        <v>82</v>
      </c>
      <c r="D113" s="39">
        <v>20000</v>
      </c>
      <c r="E113" s="39">
        <v>20000</v>
      </c>
      <c r="F113" s="39">
        <v>20000</v>
      </c>
    </row>
    <row r="114" spans="1:6" ht="51" x14ac:dyDescent="0.2">
      <c r="A114" s="40" t="s">
        <v>377</v>
      </c>
      <c r="B114" s="41" t="s">
        <v>152</v>
      </c>
      <c r="C114" s="41"/>
      <c r="D114" s="34">
        <f>D115+D122</f>
        <v>51424086.590000004</v>
      </c>
      <c r="E114" s="34">
        <f t="shared" ref="E114:F114" si="4">E115+E122</f>
        <v>55060096.390000001</v>
      </c>
      <c r="F114" s="34">
        <f t="shared" si="4"/>
        <v>57867504.390000001</v>
      </c>
    </row>
    <row r="115" spans="1:6" ht="38.25" x14ac:dyDescent="0.2">
      <c r="A115" s="40" t="s">
        <v>153</v>
      </c>
      <c r="B115" s="41" t="s">
        <v>154</v>
      </c>
      <c r="C115" s="41"/>
      <c r="D115" s="34">
        <f>D116</f>
        <v>28652100</v>
      </c>
      <c r="E115" s="34">
        <f t="shared" ref="E115:F115" si="5">E116</f>
        <v>29882000</v>
      </c>
      <c r="F115" s="34">
        <f t="shared" si="5"/>
        <v>31360100</v>
      </c>
    </row>
    <row r="116" spans="1:6" ht="51" x14ac:dyDescent="0.2">
      <c r="A116" s="40" t="s">
        <v>155</v>
      </c>
      <c r="B116" s="41" t="s">
        <v>156</v>
      </c>
      <c r="C116" s="41"/>
      <c r="D116" s="34">
        <f>D117+D119</f>
        <v>28652100</v>
      </c>
      <c r="E116" s="34">
        <f>E117+E119</f>
        <v>29882000</v>
      </c>
      <c r="F116" s="34">
        <f>F117+F119</f>
        <v>31360100</v>
      </c>
    </row>
    <row r="117" spans="1:6" ht="51" x14ac:dyDescent="0.2">
      <c r="A117" s="40" t="s">
        <v>155</v>
      </c>
      <c r="B117" s="41" t="s">
        <v>156</v>
      </c>
      <c r="C117" s="41"/>
      <c r="D117" s="34">
        <f>D118</f>
        <v>27769000</v>
      </c>
      <c r="E117" s="34">
        <f t="shared" ref="E117:F117" si="6">E118</f>
        <v>29152400</v>
      </c>
      <c r="F117" s="34">
        <f t="shared" si="6"/>
        <v>30602000</v>
      </c>
    </row>
    <row r="118" spans="1:6" x14ac:dyDescent="0.2">
      <c r="A118" s="37" t="s">
        <v>157</v>
      </c>
      <c r="B118" s="38" t="s">
        <v>156</v>
      </c>
      <c r="C118" s="38" t="s">
        <v>158</v>
      </c>
      <c r="D118" s="39">
        <v>27769000</v>
      </c>
      <c r="E118" s="39">
        <v>29152400</v>
      </c>
      <c r="F118" s="39">
        <v>30602000</v>
      </c>
    </row>
    <row r="119" spans="1:6" ht="76.5" x14ac:dyDescent="0.2">
      <c r="A119" s="40" t="s">
        <v>326</v>
      </c>
      <c r="B119" s="41" t="s">
        <v>325</v>
      </c>
      <c r="C119" s="41"/>
      <c r="D119" s="34">
        <f>SUM(D120:D121)</f>
        <v>883100</v>
      </c>
      <c r="E119" s="34">
        <f t="shared" ref="E119:F119" si="7">SUM(E120:E121)</f>
        <v>729600</v>
      </c>
      <c r="F119" s="34">
        <f t="shared" si="7"/>
        <v>758100</v>
      </c>
    </row>
    <row r="120" spans="1:6" ht="76.5" x14ac:dyDescent="0.2">
      <c r="A120" s="46" t="s">
        <v>79</v>
      </c>
      <c r="B120" s="38" t="s">
        <v>325</v>
      </c>
      <c r="C120" s="38" t="s">
        <v>80</v>
      </c>
      <c r="D120" s="39">
        <v>16000</v>
      </c>
      <c r="E120" s="39">
        <v>13200</v>
      </c>
      <c r="F120" s="39">
        <v>13700</v>
      </c>
    </row>
    <row r="121" spans="1:6" x14ac:dyDescent="0.2">
      <c r="A121" s="37" t="s">
        <v>157</v>
      </c>
      <c r="B121" s="38" t="s">
        <v>325</v>
      </c>
      <c r="C121" s="38" t="s">
        <v>158</v>
      </c>
      <c r="D121" s="39">
        <v>867100</v>
      </c>
      <c r="E121" s="39">
        <v>716400</v>
      </c>
      <c r="F121" s="39">
        <v>744400</v>
      </c>
    </row>
    <row r="122" spans="1:6" ht="38.25" x14ac:dyDescent="0.2">
      <c r="A122" s="40" t="s">
        <v>159</v>
      </c>
      <c r="B122" s="41" t="s">
        <v>160</v>
      </c>
      <c r="C122" s="41"/>
      <c r="D122" s="34">
        <f>D123+D127</f>
        <v>22771986.59</v>
      </c>
      <c r="E122" s="34">
        <f t="shared" ref="E122:F122" si="8">E123+E127</f>
        <v>25178096.389999997</v>
      </c>
      <c r="F122" s="34">
        <f t="shared" si="8"/>
        <v>26507404.389999997</v>
      </c>
    </row>
    <row r="123" spans="1:6" ht="25.5" x14ac:dyDescent="0.2">
      <c r="A123" s="40" t="s">
        <v>161</v>
      </c>
      <c r="B123" s="41" t="s">
        <v>162</v>
      </c>
      <c r="C123" s="41"/>
      <c r="D123" s="34">
        <f>SUM(D124:D126)</f>
        <v>17650400</v>
      </c>
      <c r="E123" s="34">
        <f t="shared" ref="E123:F123" si="9">SUM(E124:E126)</f>
        <v>20056509.799999997</v>
      </c>
      <c r="F123" s="34">
        <f t="shared" si="9"/>
        <v>21385817.799999997</v>
      </c>
    </row>
    <row r="124" spans="1:6" ht="76.5" x14ac:dyDescent="0.2">
      <c r="A124" s="37" t="s">
        <v>79</v>
      </c>
      <c r="B124" s="38" t="s">
        <v>162</v>
      </c>
      <c r="C124" s="38" t="s">
        <v>80</v>
      </c>
      <c r="D124" s="39">
        <v>14982138</v>
      </c>
      <c r="E124" s="39">
        <v>17185530.169999998</v>
      </c>
      <c r="F124" s="39">
        <v>18252069.289999999</v>
      </c>
    </row>
    <row r="125" spans="1:6" ht="38.25" x14ac:dyDescent="0.2">
      <c r="A125" s="37" t="s">
        <v>81</v>
      </c>
      <c r="B125" s="38" t="s">
        <v>162</v>
      </c>
      <c r="C125" s="38" t="s">
        <v>82</v>
      </c>
      <c r="D125" s="39">
        <f>1206922.67+1460589.33</f>
        <v>2667512</v>
      </c>
      <c r="E125" s="39">
        <f>1263581.37+1606648.26</f>
        <v>2870229.63</v>
      </c>
      <c r="F125" s="39">
        <f>1365685.42+1767313.09</f>
        <v>3132998.51</v>
      </c>
    </row>
    <row r="126" spans="1:6" x14ac:dyDescent="0.2">
      <c r="A126" s="37" t="s">
        <v>85</v>
      </c>
      <c r="B126" s="38" t="s">
        <v>162</v>
      </c>
      <c r="C126" s="38" t="s">
        <v>86</v>
      </c>
      <c r="D126" s="39">
        <v>750</v>
      </c>
      <c r="E126" s="39">
        <v>750</v>
      </c>
      <c r="F126" s="39">
        <v>750</v>
      </c>
    </row>
    <row r="127" spans="1:6" ht="63.75" x14ac:dyDescent="0.2">
      <c r="A127" s="40" t="s">
        <v>163</v>
      </c>
      <c r="B127" s="41" t="s">
        <v>164</v>
      </c>
      <c r="C127" s="41"/>
      <c r="D127" s="34">
        <v>5121586.59</v>
      </c>
      <c r="E127" s="34">
        <v>5121586.59</v>
      </c>
      <c r="F127" s="34">
        <v>5121586.59</v>
      </c>
    </row>
    <row r="128" spans="1:6" ht="76.5" x14ac:dyDescent="0.2">
      <c r="A128" s="37" t="s">
        <v>79</v>
      </c>
      <c r="B128" s="38" t="s">
        <v>164</v>
      </c>
      <c r="C128" s="38" t="s">
        <v>80</v>
      </c>
      <c r="D128" s="39">
        <v>4730987.8099999996</v>
      </c>
      <c r="E128" s="39">
        <v>4730987.8099999996</v>
      </c>
      <c r="F128" s="39">
        <v>4730987.8099999996</v>
      </c>
    </row>
    <row r="129" spans="1:6" ht="38.25" x14ac:dyDescent="0.2">
      <c r="A129" s="37" t="s">
        <v>81</v>
      </c>
      <c r="B129" s="38" t="s">
        <v>164</v>
      </c>
      <c r="C129" s="38" t="s">
        <v>82</v>
      </c>
      <c r="D129" s="39">
        <v>390598.78</v>
      </c>
      <c r="E129" s="39">
        <v>390598.78</v>
      </c>
      <c r="F129" s="39">
        <v>390598.78</v>
      </c>
    </row>
    <row r="130" spans="1:6" ht="25.5" x14ac:dyDescent="0.2">
      <c r="A130" s="40" t="s">
        <v>165</v>
      </c>
      <c r="B130" s="41" t="s">
        <v>166</v>
      </c>
      <c r="C130" s="41"/>
      <c r="D130" s="34">
        <f>D131+D137</f>
        <v>6703670</v>
      </c>
      <c r="E130" s="34">
        <f t="shared" ref="E130:F130" si="10">E131+E137</f>
        <v>6283870</v>
      </c>
      <c r="F130" s="34">
        <f t="shared" si="10"/>
        <v>6259870</v>
      </c>
    </row>
    <row r="131" spans="1:6" ht="38.25" x14ac:dyDescent="0.2">
      <c r="A131" s="40" t="s">
        <v>167</v>
      </c>
      <c r="B131" s="41" t="s">
        <v>168</v>
      </c>
      <c r="C131" s="41"/>
      <c r="D131" s="34">
        <f>D132+D135</f>
        <v>6503670</v>
      </c>
      <c r="E131" s="34">
        <f t="shared" ref="E131:F131" si="11">E132+E135</f>
        <v>6083870</v>
      </c>
      <c r="F131" s="34">
        <f t="shared" si="11"/>
        <v>6032870</v>
      </c>
    </row>
    <row r="132" spans="1:6" ht="38.25" x14ac:dyDescent="0.2">
      <c r="A132" s="40" t="s">
        <v>169</v>
      </c>
      <c r="B132" s="41" t="s">
        <v>170</v>
      </c>
      <c r="C132" s="41"/>
      <c r="D132" s="34">
        <v>6368670</v>
      </c>
      <c r="E132" s="34">
        <v>5943870</v>
      </c>
      <c r="F132" s="34">
        <v>5992870</v>
      </c>
    </row>
    <row r="133" spans="1:6" ht="76.5" x14ac:dyDescent="0.2">
      <c r="A133" s="37" t="s">
        <v>79</v>
      </c>
      <c r="B133" s="38" t="s">
        <v>170</v>
      </c>
      <c r="C133" s="38" t="s">
        <v>80</v>
      </c>
      <c r="D133" s="39">
        <v>6168670</v>
      </c>
      <c r="E133" s="39">
        <v>5923870</v>
      </c>
      <c r="F133" s="39">
        <v>5967870</v>
      </c>
    </row>
    <row r="134" spans="1:6" ht="38.25" x14ac:dyDescent="0.2">
      <c r="A134" s="37" t="s">
        <v>81</v>
      </c>
      <c r="B134" s="38" t="s">
        <v>170</v>
      </c>
      <c r="C134" s="38" t="s">
        <v>82</v>
      </c>
      <c r="D134" s="39">
        <v>200000</v>
      </c>
      <c r="E134" s="39">
        <v>20000</v>
      </c>
      <c r="F134" s="39">
        <v>25000</v>
      </c>
    </row>
    <row r="135" spans="1:6" ht="38.25" x14ac:dyDescent="0.2">
      <c r="A135" s="40" t="s">
        <v>171</v>
      </c>
      <c r="B135" s="41" t="s">
        <v>172</v>
      </c>
      <c r="C135" s="41"/>
      <c r="D135" s="34">
        <v>135000</v>
      </c>
      <c r="E135" s="34">
        <v>140000</v>
      </c>
      <c r="F135" s="34">
        <v>40000</v>
      </c>
    </row>
    <row r="136" spans="1:6" ht="38.25" x14ac:dyDescent="0.2">
      <c r="A136" s="37" t="s">
        <v>81</v>
      </c>
      <c r="B136" s="38" t="s">
        <v>172</v>
      </c>
      <c r="C136" s="38" t="s">
        <v>82</v>
      </c>
      <c r="D136" s="39">
        <v>135000</v>
      </c>
      <c r="E136" s="39">
        <v>140000</v>
      </c>
      <c r="F136" s="39">
        <v>40000</v>
      </c>
    </row>
    <row r="137" spans="1:6" ht="38.25" x14ac:dyDescent="0.2">
      <c r="A137" s="40" t="s">
        <v>173</v>
      </c>
      <c r="B137" s="41" t="s">
        <v>174</v>
      </c>
      <c r="C137" s="41"/>
      <c r="D137" s="34">
        <f>D138+D140</f>
        <v>200000</v>
      </c>
      <c r="E137" s="34">
        <f t="shared" ref="E137:F137" si="12">E138+E140</f>
        <v>200000</v>
      </c>
      <c r="F137" s="34">
        <f t="shared" si="12"/>
        <v>227000</v>
      </c>
    </row>
    <row r="138" spans="1:6" ht="38.25" x14ac:dyDescent="0.2">
      <c r="A138" s="40" t="s">
        <v>175</v>
      </c>
      <c r="B138" s="41" t="s">
        <v>176</v>
      </c>
      <c r="C138" s="41"/>
      <c r="D138" s="34">
        <v>0</v>
      </c>
      <c r="E138" s="34">
        <v>0</v>
      </c>
      <c r="F138" s="34">
        <v>27000</v>
      </c>
    </row>
    <row r="139" spans="1:6" ht="76.5" x14ac:dyDescent="0.2">
      <c r="A139" s="37" t="s">
        <v>79</v>
      </c>
      <c r="B139" s="38" t="s">
        <v>176</v>
      </c>
      <c r="C139" s="38" t="s">
        <v>80</v>
      </c>
      <c r="D139" s="39">
        <v>0</v>
      </c>
      <c r="E139" s="39">
        <v>0</v>
      </c>
      <c r="F139" s="39">
        <v>27000</v>
      </c>
    </row>
    <row r="140" spans="1:6" ht="38.25" x14ac:dyDescent="0.2">
      <c r="A140" s="40" t="s">
        <v>177</v>
      </c>
      <c r="B140" s="41" t="s">
        <v>178</v>
      </c>
      <c r="C140" s="41"/>
      <c r="D140" s="34">
        <v>200000</v>
      </c>
      <c r="E140" s="34">
        <v>200000</v>
      </c>
      <c r="F140" s="34">
        <v>200000</v>
      </c>
    </row>
    <row r="141" spans="1:6" x14ac:dyDescent="0.2">
      <c r="A141" s="37" t="s">
        <v>85</v>
      </c>
      <c r="B141" s="38" t="s">
        <v>178</v>
      </c>
      <c r="C141" s="38" t="s">
        <v>86</v>
      </c>
      <c r="D141" s="39">
        <v>200000</v>
      </c>
      <c r="E141" s="39">
        <v>200000</v>
      </c>
      <c r="F141" s="39">
        <v>200000</v>
      </c>
    </row>
    <row r="142" spans="1:6" ht="51" x14ac:dyDescent="0.2">
      <c r="A142" s="40" t="s">
        <v>378</v>
      </c>
      <c r="B142" s="41" t="s">
        <v>180</v>
      </c>
      <c r="C142" s="41"/>
      <c r="D142" s="34">
        <f>D143+D173+D178+D183</f>
        <v>226116715.78</v>
      </c>
      <c r="E142" s="34">
        <f t="shared" ref="E142:F142" si="13">E143+E173+E178+E183</f>
        <v>214884875.78</v>
      </c>
      <c r="F142" s="34">
        <f t="shared" si="13"/>
        <v>218424955.78</v>
      </c>
    </row>
    <row r="143" spans="1:6" ht="51" x14ac:dyDescent="0.2">
      <c r="A143" s="40" t="s">
        <v>181</v>
      </c>
      <c r="B143" s="41" t="s">
        <v>182</v>
      </c>
      <c r="C143" s="41"/>
      <c r="D143" s="34">
        <f>D144+D146+D148+D169+D171</f>
        <v>179935835.78</v>
      </c>
      <c r="E143" s="34">
        <f t="shared" ref="E143:F143" si="14">E144+E146+E148+E169+E171</f>
        <v>166870555.78</v>
      </c>
      <c r="F143" s="34">
        <f t="shared" si="14"/>
        <v>168405425.78</v>
      </c>
    </row>
    <row r="144" spans="1:6" ht="25.5" x14ac:dyDescent="0.2">
      <c r="A144" s="40" t="s">
        <v>183</v>
      </c>
      <c r="B144" s="41" t="s">
        <v>184</v>
      </c>
      <c r="C144" s="41"/>
      <c r="D144" s="34">
        <f>SUM(D145)</f>
        <v>3398500</v>
      </c>
      <c r="E144" s="34">
        <f t="shared" ref="E144:F146" si="15">SUM(E145)</f>
        <v>3398500</v>
      </c>
      <c r="F144" s="34">
        <f t="shared" si="15"/>
        <v>3398500</v>
      </c>
    </row>
    <row r="145" spans="1:8" ht="25.5" x14ac:dyDescent="0.2">
      <c r="A145" s="37" t="s">
        <v>115</v>
      </c>
      <c r="B145" s="38" t="s">
        <v>184</v>
      </c>
      <c r="C145" s="38" t="s">
        <v>116</v>
      </c>
      <c r="D145" s="39">
        <v>3398500</v>
      </c>
      <c r="E145" s="39">
        <v>3398500</v>
      </c>
      <c r="F145" s="39">
        <v>3398500</v>
      </c>
    </row>
    <row r="146" spans="1:8" ht="51" x14ac:dyDescent="0.2">
      <c r="A146" s="40" t="s">
        <v>185</v>
      </c>
      <c r="B146" s="41" t="s">
        <v>186</v>
      </c>
      <c r="C146" s="41"/>
      <c r="D146" s="34">
        <f>SUM(D147)</f>
        <v>198300</v>
      </c>
      <c r="E146" s="34">
        <f t="shared" si="15"/>
        <v>300000</v>
      </c>
      <c r="F146" s="34">
        <f t="shared" si="15"/>
        <v>389770</v>
      </c>
    </row>
    <row r="147" spans="1:8" ht="76.5" x14ac:dyDescent="0.2">
      <c r="A147" s="37" t="s">
        <v>79</v>
      </c>
      <c r="B147" s="38" t="s">
        <v>186</v>
      </c>
      <c r="C147" s="38" t="s">
        <v>80</v>
      </c>
      <c r="D147" s="39">
        <v>198300</v>
      </c>
      <c r="E147" s="39">
        <v>300000</v>
      </c>
      <c r="F147" s="39">
        <v>389770</v>
      </c>
    </row>
    <row r="148" spans="1:8" ht="38.25" x14ac:dyDescent="0.2">
      <c r="A148" s="40" t="s">
        <v>188</v>
      </c>
      <c r="B148" s="41" t="s">
        <v>187</v>
      </c>
      <c r="C148" s="41"/>
      <c r="D148" s="34">
        <f>D149+D153+D155+D158+D161+D164+D166</f>
        <v>122317234.09999999</v>
      </c>
      <c r="E148" s="34">
        <f t="shared" ref="E148:F148" si="16">E149+E153+E155+E158+E161+E164+E166</f>
        <v>109150254.09999999</v>
      </c>
      <c r="F148" s="34">
        <f t="shared" si="16"/>
        <v>110595354.09999999</v>
      </c>
    </row>
    <row r="149" spans="1:8" ht="38.25" x14ac:dyDescent="0.2">
      <c r="A149" s="40" t="s">
        <v>188</v>
      </c>
      <c r="B149" s="41" t="s">
        <v>187</v>
      </c>
      <c r="C149" s="41"/>
      <c r="D149" s="34">
        <f>SUM(D150:D152)</f>
        <v>117274534.09999999</v>
      </c>
      <c r="E149" s="34">
        <f t="shared" ref="E149:F149" si="17">SUM(E150:E152)</f>
        <v>104107454.09999999</v>
      </c>
      <c r="F149" s="34">
        <f t="shared" si="17"/>
        <v>105552754.09999999</v>
      </c>
    </row>
    <row r="150" spans="1:8" ht="76.5" x14ac:dyDescent="0.2">
      <c r="A150" s="37" t="s">
        <v>79</v>
      </c>
      <c r="B150" s="38" t="s">
        <v>187</v>
      </c>
      <c r="C150" s="38" t="s">
        <v>80</v>
      </c>
      <c r="D150" s="39">
        <v>107633134.09999999</v>
      </c>
      <c r="E150" s="39">
        <f>88827054.1+6000000</f>
        <v>94827054.099999994</v>
      </c>
      <c r="F150" s="39">
        <f>87722454.1+6000000</f>
        <v>93722454.099999994</v>
      </c>
      <c r="H150" s="36"/>
    </row>
    <row r="151" spans="1:8" ht="38.25" x14ac:dyDescent="0.2">
      <c r="A151" s="37" t="s">
        <v>81</v>
      </c>
      <c r="B151" s="38" t="s">
        <v>187</v>
      </c>
      <c r="C151" s="38" t="s">
        <v>82</v>
      </c>
      <c r="D151" s="39">
        <v>9483500</v>
      </c>
      <c r="E151" s="39">
        <v>9122500</v>
      </c>
      <c r="F151" s="39">
        <v>11633300</v>
      </c>
      <c r="H151" s="36"/>
    </row>
    <row r="152" spans="1:8" x14ac:dyDescent="0.2">
      <c r="A152" s="37" t="s">
        <v>85</v>
      </c>
      <c r="B152" s="38" t="s">
        <v>187</v>
      </c>
      <c r="C152" s="38" t="s">
        <v>86</v>
      </c>
      <c r="D152" s="39">
        <v>157900</v>
      </c>
      <c r="E152" s="39">
        <v>157900</v>
      </c>
      <c r="F152" s="39">
        <v>197000</v>
      </c>
    </row>
    <row r="153" spans="1:8" ht="63.75" x14ac:dyDescent="0.2">
      <c r="A153" s="40" t="s">
        <v>190</v>
      </c>
      <c r="B153" s="41" t="s">
        <v>327</v>
      </c>
      <c r="C153" s="41"/>
      <c r="D153" s="34">
        <v>2300</v>
      </c>
      <c r="E153" s="34">
        <v>2400</v>
      </c>
      <c r="F153" s="34">
        <v>2200</v>
      </c>
    </row>
    <row r="154" spans="1:8" ht="38.25" x14ac:dyDescent="0.2">
      <c r="A154" s="37" t="s">
        <v>81</v>
      </c>
      <c r="B154" s="38" t="s">
        <v>327</v>
      </c>
      <c r="C154" s="38" t="s">
        <v>82</v>
      </c>
      <c r="D154" s="39">
        <v>2300</v>
      </c>
      <c r="E154" s="39">
        <v>2400</v>
      </c>
      <c r="F154" s="39">
        <v>2200</v>
      </c>
    </row>
    <row r="155" spans="1:8" ht="76.5" x14ac:dyDescent="0.2">
      <c r="A155" s="40" t="s">
        <v>192</v>
      </c>
      <c r="B155" s="41" t="s">
        <v>328</v>
      </c>
      <c r="C155" s="41"/>
      <c r="D155" s="34">
        <v>1045000</v>
      </c>
      <c r="E155" s="34">
        <v>1045000</v>
      </c>
      <c r="F155" s="34">
        <v>1045000</v>
      </c>
    </row>
    <row r="156" spans="1:8" ht="76.5" x14ac:dyDescent="0.2">
      <c r="A156" s="37" t="s">
        <v>79</v>
      </c>
      <c r="B156" s="38" t="s">
        <v>328</v>
      </c>
      <c r="C156" s="38" t="s">
        <v>80</v>
      </c>
      <c r="D156" s="39">
        <v>959000</v>
      </c>
      <c r="E156" s="39">
        <v>959000</v>
      </c>
      <c r="F156" s="39">
        <v>959000</v>
      </c>
    </row>
    <row r="157" spans="1:8" ht="38.25" x14ac:dyDescent="0.2">
      <c r="A157" s="37" t="s">
        <v>81</v>
      </c>
      <c r="B157" s="38" t="s">
        <v>328</v>
      </c>
      <c r="C157" s="38" t="s">
        <v>82</v>
      </c>
      <c r="D157" s="39">
        <v>86000</v>
      </c>
      <c r="E157" s="39">
        <v>86000</v>
      </c>
      <c r="F157" s="39">
        <v>86000</v>
      </c>
    </row>
    <row r="158" spans="1:8" ht="25.5" x14ac:dyDescent="0.2">
      <c r="A158" s="40" t="s">
        <v>193</v>
      </c>
      <c r="B158" s="41" t="s">
        <v>329</v>
      </c>
      <c r="C158" s="41"/>
      <c r="D158" s="34">
        <v>1283100</v>
      </c>
      <c r="E158" s="34">
        <v>1283100</v>
      </c>
      <c r="F158" s="34">
        <v>1283100</v>
      </c>
    </row>
    <row r="159" spans="1:8" ht="76.5" x14ac:dyDescent="0.2">
      <c r="A159" s="37" t="s">
        <v>79</v>
      </c>
      <c r="B159" s="38" t="s">
        <v>329</v>
      </c>
      <c r="C159" s="38" t="s">
        <v>80</v>
      </c>
      <c r="D159" s="39">
        <v>1194484</v>
      </c>
      <c r="E159" s="39">
        <v>1194484</v>
      </c>
      <c r="F159" s="39">
        <v>1194484</v>
      </c>
    </row>
    <row r="160" spans="1:8" ht="38.25" x14ac:dyDescent="0.2">
      <c r="A160" s="37" t="s">
        <v>81</v>
      </c>
      <c r="B160" s="38" t="s">
        <v>329</v>
      </c>
      <c r="C160" s="38" t="s">
        <v>82</v>
      </c>
      <c r="D160" s="39">
        <v>88616</v>
      </c>
      <c r="E160" s="39">
        <v>88616</v>
      </c>
      <c r="F160" s="39">
        <v>88616</v>
      </c>
    </row>
    <row r="161" spans="1:6" ht="63.75" x14ac:dyDescent="0.2">
      <c r="A161" s="40" t="s">
        <v>194</v>
      </c>
      <c r="B161" s="41" t="s">
        <v>330</v>
      </c>
      <c r="C161" s="41"/>
      <c r="D161" s="34">
        <v>1347900</v>
      </c>
      <c r="E161" s="34">
        <v>1347900</v>
      </c>
      <c r="F161" s="34">
        <v>1347900</v>
      </c>
    </row>
    <row r="162" spans="1:6" ht="76.5" x14ac:dyDescent="0.2">
      <c r="A162" s="37" t="s">
        <v>79</v>
      </c>
      <c r="B162" s="38" t="s">
        <v>330</v>
      </c>
      <c r="C162" s="38" t="s">
        <v>80</v>
      </c>
      <c r="D162" s="39">
        <v>1305580</v>
      </c>
      <c r="E162" s="39">
        <v>1305580</v>
      </c>
      <c r="F162" s="39">
        <v>1305580</v>
      </c>
    </row>
    <row r="163" spans="1:6" ht="38.25" x14ac:dyDescent="0.2">
      <c r="A163" s="37" t="s">
        <v>81</v>
      </c>
      <c r="B163" s="38" t="s">
        <v>330</v>
      </c>
      <c r="C163" s="38" t="s">
        <v>82</v>
      </c>
      <c r="D163" s="39">
        <v>42320</v>
      </c>
      <c r="E163" s="39">
        <v>42320</v>
      </c>
      <c r="F163" s="39">
        <v>42320</v>
      </c>
    </row>
    <row r="164" spans="1:6" ht="114.75" x14ac:dyDescent="0.2">
      <c r="A164" s="102" t="s">
        <v>195</v>
      </c>
      <c r="B164" s="41" t="s">
        <v>331</v>
      </c>
      <c r="C164" s="41"/>
      <c r="D164" s="34">
        <v>700</v>
      </c>
      <c r="E164" s="34">
        <v>700</v>
      </c>
      <c r="F164" s="34">
        <v>700</v>
      </c>
    </row>
    <row r="165" spans="1:6" ht="38.25" x14ac:dyDescent="0.2">
      <c r="A165" s="37" t="s">
        <v>81</v>
      </c>
      <c r="B165" s="38" t="s">
        <v>331</v>
      </c>
      <c r="C165" s="38" t="s">
        <v>82</v>
      </c>
      <c r="D165" s="39">
        <v>700</v>
      </c>
      <c r="E165" s="39">
        <v>700</v>
      </c>
      <c r="F165" s="39">
        <v>700</v>
      </c>
    </row>
    <row r="166" spans="1:6" ht="89.25" x14ac:dyDescent="0.2">
      <c r="A166" s="40" t="s">
        <v>191</v>
      </c>
      <c r="B166" s="41" t="s">
        <v>332</v>
      </c>
      <c r="C166" s="41"/>
      <c r="D166" s="34">
        <v>1363700</v>
      </c>
      <c r="E166" s="34">
        <v>1363700</v>
      </c>
      <c r="F166" s="34">
        <v>1363700</v>
      </c>
    </row>
    <row r="167" spans="1:6" ht="76.5" x14ac:dyDescent="0.2">
      <c r="A167" s="37" t="s">
        <v>79</v>
      </c>
      <c r="B167" s="38" t="s">
        <v>332</v>
      </c>
      <c r="C167" s="38" t="s">
        <v>80</v>
      </c>
      <c r="D167" s="39">
        <v>1325700</v>
      </c>
      <c r="E167" s="39">
        <v>1325700</v>
      </c>
      <c r="F167" s="39">
        <v>1325700</v>
      </c>
    </row>
    <row r="168" spans="1:6" ht="38.25" x14ac:dyDescent="0.2">
      <c r="A168" s="37" t="s">
        <v>81</v>
      </c>
      <c r="B168" s="38" t="s">
        <v>332</v>
      </c>
      <c r="C168" s="38" t="s">
        <v>82</v>
      </c>
      <c r="D168" s="39">
        <v>38000</v>
      </c>
      <c r="E168" s="39">
        <v>38000</v>
      </c>
      <c r="F168" s="39">
        <v>38000</v>
      </c>
    </row>
    <row r="169" spans="1:6" ht="76.5" x14ac:dyDescent="0.2">
      <c r="A169" s="40" t="s">
        <v>196</v>
      </c>
      <c r="B169" s="41" t="s">
        <v>189</v>
      </c>
      <c r="C169" s="41"/>
      <c r="D169" s="34">
        <f>D170</f>
        <v>647397.78</v>
      </c>
      <c r="E169" s="34">
        <f t="shared" ref="E169:F169" si="18">E170</f>
        <v>647397.78</v>
      </c>
      <c r="F169" s="34">
        <f t="shared" si="18"/>
        <v>647397.78</v>
      </c>
    </row>
    <row r="170" spans="1:6" ht="76.5" x14ac:dyDescent="0.2">
      <c r="A170" s="37" t="s">
        <v>79</v>
      </c>
      <c r="B170" s="38" t="s">
        <v>189</v>
      </c>
      <c r="C170" s="38" t="s">
        <v>80</v>
      </c>
      <c r="D170" s="39">
        <v>647397.78</v>
      </c>
      <c r="E170" s="39">
        <v>647397.78</v>
      </c>
      <c r="F170" s="39">
        <v>647397.78</v>
      </c>
    </row>
    <row r="171" spans="1:6" ht="63.75" x14ac:dyDescent="0.2">
      <c r="A171" s="40" t="s">
        <v>403</v>
      </c>
      <c r="B171" s="41" t="s">
        <v>333</v>
      </c>
      <c r="C171" s="41"/>
      <c r="D171" s="34">
        <f>D172</f>
        <v>53374403.899999999</v>
      </c>
      <c r="E171" s="34">
        <f t="shared" ref="E171:F171" si="19">E172</f>
        <v>53374403.899999999</v>
      </c>
      <c r="F171" s="34">
        <f t="shared" si="19"/>
        <v>53374403.899999999</v>
      </c>
    </row>
    <row r="172" spans="1:6" ht="38.25" x14ac:dyDescent="0.2">
      <c r="A172" s="37" t="s">
        <v>81</v>
      </c>
      <c r="B172" s="38" t="s">
        <v>333</v>
      </c>
      <c r="C172" s="38" t="s">
        <v>82</v>
      </c>
      <c r="D172" s="39">
        <v>53374403.899999999</v>
      </c>
      <c r="E172" s="39">
        <v>53374403.899999999</v>
      </c>
      <c r="F172" s="39">
        <v>53374403.899999999</v>
      </c>
    </row>
    <row r="173" spans="1:6" ht="25.5" x14ac:dyDescent="0.2">
      <c r="A173" s="40" t="s">
        <v>197</v>
      </c>
      <c r="B173" s="41" t="s">
        <v>198</v>
      </c>
      <c r="C173" s="41"/>
      <c r="D173" s="34">
        <f>D174+D176</f>
        <v>20746580</v>
      </c>
      <c r="E173" s="34">
        <f t="shared" ref="E173:F173" si="20">E174+E176</f>
        <v>20725320</v>
      </c>
      <c r="F173" s="34">
        <f t="shared" si="20"/>
        <v>20728730</v>
      </c>
    </row>
    <row r="174" spans="1:6" ht="51" x14ac:dyDescent="0.2">
      <c r="A174" s="40" t="s">
        <v>199</v>
      </c>
      <c r="B174" s="41" t="s">
        <v>200</v>
      </c>
      <c r="C174" s="41"/>
      <c r="D174" s="34">
        <f>D175</f>
        <v>1040000</v>
      </c>
      <c r="E174" s="34">
        <f t="shared" ref="E174:F174" si="21">E175</f>
        <v>1040000</v>
      </c>
      <c r="F174" s="34">
        <f t="shared" si="21"/>
        <v>1040000</v>
      </c>
    </row>
    <row r="175" spans="1:6" x14ac:dyDescent="0.2">
      <c r="A175" s="37" t="s">
        <v>85</v>
      </c>
      <c r="B175" s="38" t="s">
        <v>200</v>
      </c>
      <c r="C175" s="38" t="s">
        <v>86</v>
      </c>
      <c r="D175" s="39">
        <v>1040000</v>
      </c>
      <c r="E175" s="39">
        <v>1040000</v>
      </c>
      <c r="F175" s="39">
        <v>1040000</v>
      </c>
    </row>
    <row r="176" spans="1:6" ht="76.5" x14ac:dyDescent="0.2">
      <c r="A176" s="40" t="s">
        <v>201</v>
      </c>
      <c r="B176" s="41" t="s">
        <v>202</v>
      </c>
      <c r="C176" s="41"/>
      <c r="D176" s="34">
        <f>D177</f>
        <v>19706580</v>
      </c>
      <c r="E176" s="34">
        <f t="shared" ref="E176:F176" si="22">E177</f>
        <v>19685320</v>
      </c>
      <c r="F176" s="34">
        <f t="shared" si="22"/>
        <v>19688730</v>
      </c>
    </row>
    <row r="177" spans="1:6" x14ac:dyDescent="0.2">
      <c r="A177" s="37" t="s">
        <v>85</v>
      </c>
      <c r="B177" s="38" t="s">
        <v>202</v>
      </c>
      <c r="C177" s="38" t="s">
        <v>86</v>
      </c>
      <c r="D177" s="39">
        <v>19706580</v>
      </c>
      <c r="E177" s="39">
        <v>19685320</v>
      </c>
      <c r="F177" s="39">
        <v>19688730</v>
      </c>
    </row>
    <row r="178" spans="1:6" ht="25.5" x14ac:dyDescent="0.2">
      <c r="A178" s="40" t="s">
        <v>203</v>
      </c>
      <c r="B178" s="41" t="s">
        <v>204</v>
      </c>
      <c r="C178" s="41"/>
      <c r="D178" s="34">
        <f>D179+D181</f>
        <v>24868200</v>
      </c>
      <c r="E178" s="34">
        <f t="shared" ref="E178:F178" si="23">E179+E181</f>
        <v>26722900</v>
      </c>
      <c r="F178" s="34">
        <f t="shared" si="23"/>
        <v>28724700</v>
      </c>
    </row>
    <row r="179" spans="1:6" ht="25.5" x14ac:dyDescent="0.2">
      <c r="A179" s="40" t="s">
        <v>205</v>
      </c>
      <c r="B179" s="41" t="s">
        <v>206</v>
      </c>
      <c r="C179" s="41"/>
      <c r="D179" s="34">
        <v>23168200</v>
      </c>
      <c r="E179" s="34">
        <v>25022900</v>
      </c>
      <c r="F179" s="34">
        <v>27024700</v>
      </c>
    </row>
    <row r="180" spans="1:6" ht="38.25" x14ac:dyDescent="0.2">
      <c r="A180" s="37" t="s">
        <v>81</v>
      </c>
      <c r="B180" s="38" t="s">
        <v>206</v>
      </c>
      <c r="C180" s="38" t="s">
        <v>82</v>
      </c>
      <c r="D180" s="39">
        <v>23168200</v>
      </c>
      <c r="E180" s="39">
        <v>25022900</v>
      </c>
      <c r="F180" s="39">
        <v>27024700</v>
      </c>
    </row>
    <row r="181" spans="1:6" ht="51" x14ac:dyDescent="0.2">
      <c r="A181" s="40" t="s">
        <v>207</v>
      </c>
      <c r="B181" s="41" t="s">
        <v>208</v>
      </c>
      <c r="C181" s="41"/>
      <c r="D181" s="34">
        <v>1700000</v>
      </c>
      <c r="E181" s="34">
        <v>1700000</v>
      </c>
      <c r="F181" s="34">
        <v>1700000</v>
      </c>
    </row>
    <row r="182" spans="1:6" x14ac:dyDescent="0.2">
      <c r="A182" s="37" t="s">
        <v>85</v>
      </c>
      <c r="B182" s="38" t="s">
        <v>208</v>
      </c>
      <c r="C182" s="38" t="s">
        <v>86</v>
      </c>
      <c r="D182" s="39">
        <v>1700000</v>
      </c>
      <c r="E182" s="39">
        <v>1700000</v>
      </c>
      <c r="F182" s="39">
        <v>1700000</v>
      </c>
    </row>
    <row r="183" spans="1:6" ht="25.5" x14ac:dyDescent="0.2">
      <c r="A183" s="40" t="s">
        <v>209</v>
      </c>
      <c r="B183" s="41" t="s">
        <v>210</v>
      </c>
      <c r="C183" s="41"/>
      <c r="D183" s="34">
        <f>D184+D186+D190+D188</f>
        <v>566100</v>
      </c>
      <c r="E183" s="34">
        <f t="shared" ref="E183:F183" si="24">E184+E186+E190+E188</f>
        <v>566100</v>
      </c>
      <c r="F183" s="34">
        <f t="shared" si="24"/>
        <v>566100</v>
      </c>
    </row>
    <row r="184" spans="1:6" ht="63.75" x14ac:dyDescent="0.2">
      <c r="A184" s="40" t="s">
        <v>211</v>
      </c>
      <c r="B184" s="41" t="s">
        <v>212</v>
      </c>
      <c r="C184" s="41"/>
      <c r="D184" s="34">
        <f t="shared" ref="D184:F184" si="25">D185</f>
        <v>370000</v>
      </c>
      <c r="E184" s="34">
        <f t="shared" si="25"/>
        <v>370000</v>
      </c>
      <c r="F184" s="34">
        <f t="shared" si="25"/>
        <v>370000</v>
      </c>
    </row>
    <row r="185" spans="1:6" ht="38.25" x14ac:dyDescent="0.2">
      <c r="A185" s="37" t="s">
        <v>81</v>
      </c>
      <c r="B185" s="38" t="s">
        <v>212</v>
      </c>
      <c r="C185" s="38" t="s">
        <v>82</v>
      </c>
      <c r="D185" s="39">
        <v>370000</v>
      </c>
      <c r="E185" s="39">
        <v>370000</v>
      </c>
      <c r="F185" s="39">
        <v>370000</v>
      </c>
    </row>
    <row r="186" spans="1:6" ht="63.75" x14ac:dyDescent="0.2">
      <c r="A186" s="40" t="s">
        <v>213</v>
      </c>
      <c r="B186" s="41" t="s">
        <v>214</v>
      </c>
      <c r="C186" s="41"/>
      <c r="D186" s="34">
        <f t="shared" ref="D186:F186" si="26">D187</f>
        <v>30000</v>
      </c>
      <c r="E186" s="34">
        <f t="shared" si="26"/>
        <v>30000</v>
      </c>
      <c r="F186" s="34">
        <f t="shared" si="26"/>
        <v>30000</v>
      </c>
    </row>
    <row r="187" spans="1:6" ht="76.5" x14ac:dyDescent="0.2">
      <c r="A187" s="37" t="s">
        <v>79</v>
      </c>
      <c r="B187" s="38" t="s">
        <v>214</v>
      </c>
      <c r="C187" s="38" t="s">
        <v>82</v>
      </c>
      <c r="D187" s="39">
        <v>30000</v>
      </c>
      <c r="E187" s="39">
        <v>30000</v>
      </c>
      <c r="F187" s="39">
        <v>30000</v>
      </c>
    </row>
    <row r="188" spans="1:6" ht="51" x14ac:dyDescent="0.2">
      <c r="A188" s="40" t="s">
        <v>216</v>
      </c>
      <c r="B188" s="41" t="s">
        <v>215</v>
      </c>
      <c r="C188" s="41"/>
      <c r="D188" s="34">
        <f>D189</f>
        <v>20000</v>
      </c>
      <c r="E188" s="34">
        <f t="shared" ref="E188:F188" si="27">E189</f>
        <v>20000</v>
      </c>
      <c r="F188" s="34">
        <f t="shared" si="27"/>
        <v>20000</v>
      </c>
    </row>
    <row r="189" spans="1:6" ht="38.25" x14ac:dyDescent="0.2">
      <c r="A189" s="37" t="s">
        <v>81</v>
      </c>
      <c r="B189" s="38" t="s">
        <v>215</v>
      </c>
      <c r="C189" s="38" t="s">
        <v>82</v>
      </c>
      <c r="D189" s="39">
        <v>20000</v>
      </c>
      <c r="E189" s="39">
        <v>20000</v>
      </c>
      <c r="F189" s="39">
        <v>20000</v>
      </c>
    </row>
    <row r="190" spans="1:6" ht="51" x14ac:dyDescent="0.2">
      <c r="A190" s="40" t="s">
        <v>216</v>
      </c>
      <c r="B190" s="41" t="s">
        <v>217</v>
      </c>
      <c r="C190" s="41"/>
      <c r="D190" s="34">
        <f>SUM(D191:D191)</f>
        <v>146100</v>
      </c>
      <c r="E190" s="34">
        <f>SUM(E191:E191)</f>
        <v>146100</v>
      </c>
      <c r="F190" s="34">
        <f>SUM(F191:F191)</f>
        <v>146100</v>
      </c>
    </row>
    <row r="191" spans="1:6" ht="38.25" x14ac:dyDescent="0.2">
      <c r="A191" s="37" t="s">
        <v>81</v>
      </c>
      <c r="B191" s="38" t="s">
        <v>217</v>
      </c>
      <c r="C191" s="38" t="s">
        <v>82</v>
      </c>
      <c r="D191" s="39">
        <v>146100</v>
      </c>
      <c r="E191" s="39">
        <v>146100</v>
      </c>
      <c r="F191" s="39">
        <v>146100</v>
      </c>
    </row>
    <row r="192" spans="1:6" ht="38.25" x14ac:dyDescent="0.2">
      <c r="A192" s="40" t="s">
        <v>379</v>
      </c>
      <c r="B192" s="41" t="s">
        <v>218</v>
      </c>
      <c r="C192" s="41"/>
      <c r="D192" s="34">
        <f>D193+D197+D202+D214+D217</f>
        <v>506900</v>
      </c>
      <c r="E192" s="34">
        <f t="shared" ref="E192:F192" si="28">E193+E197+E202+E214+E217</f>
        <v>592900</v>
      </c>
      <c r="F192" s="34">
        <f t="shared" si="28"/>
        <v>536900</v>
      </c>
    </row>
    <row r="193" spans="1:6" ht="38.25" x14ac:dyDescent="0.2">
      <c r="A193" s="40" t="s">
        <v>353</v>
      </c>
      <c r="B193" s="41" t="s">
        <v>219</v>
      </c>
      <c r="C193" s="41"/>
      <c r="D193" s="34">
        <v>120000</v>
      </c>
      <c r="E193" s="34">
        <v>100000</v>
      </c>
      <c r="F193" s="34">
        <v>150000</v>
      </c>
    </row>
    <row r="194" spans="1:6" ht="63.75" x14ac:dyDescent="0.2">
      <c r="A194" s="40" t="s">
        <v>395</v>
      </c>
      <c r="B194" s="41" t="s">
        <v>220</v>
      </c>
      <c r="C194" s="41"/>
      <c r="D194" s="34">
        <v>120000</v>
      </c>
      <c r="E194" s="34">
        <v>100000</v>
      </c>
      <c r="F194" s="34">
        <v>150000</v>
      </c>
    </row>
    <row r="195" spans="1:6" ht="25.5" x14ac:dyDescent="0.2">
      <c r="A195" s="37" t="s">
        <v>115</v>
      </c>
      <c r="B195" s="38" t="s">
        <v>220</v>
      </c>
      <c r="C195" s="38" t="s">
        <v>116</v>
      </c>
      <c r="D195" s="39">
        <v>120000</v>
      </c>
      <c r="E195" s="39">
        <v>100000</v>
      </c>
      <c r="F195" s="39">
        <v>100000</v>
      </c>
    </row>
    <row r="196" spans="1:6" ht="38.25" x14ac:dyDescent="0.2">
      <c r="A196" s="37" t="s">
        <v>92</v>
      </c>
      <c r="B196" s="38" t="s">
        <v>220</v>
      </c>
      <c r="C196" s="38" t="s">
        <v>93</v>
      </c>
      <c r="D196" s="39">
        <v>0</v>
      </c>
      <c r="E196" s="39">
        <v>0</v>
      </c>
      <c r="F196" s="39">
        <v>50000</v>
      </c>
    </row>
    <row r="197" spans="1:6" x14ac:dyDescent="0.2">
      <c r="A197" s="40" t="s">
        <v>354</v>
      </c>
      <c r="B197" s="41" t="s">
        <v>221</v>
      </c>
      <c r="C197" s="41"/>
      <c r="D197" s="34">
        <v>0</v>
      </c>
      <c r="E197" s="34">
        <v>70000</v>
      </c>
      <c r="F197" s="34">
        <v>0</v>
      </c>
    </row>
    <row r="198" spans="1:6" ht="51" x14ac:dyDescent="0.2">
      <c r="A198" s="40" t="s">
        <v>222</v>
      </c>
      <c r="B198" s="41" t="s">
        <v>223</v>
      </c>
      <c r="C198" s="41"/>
      <c r="D198" s="34">
        <v>0</v>
      </c>
      <c r="E198" s="34">
        <v>20000</v>
      </c>
      <c r="F198" s="34">
        <v>0</v>
      </c>
    </row>
    <row r="199" spans="1:6" ht="38.25" x14ac:dyDescent="0.2">
      <c r="A199" s="37" t="s">
        <v>81</v>
      </c>
      <c r="B199" s="38" t="s">
        <v>223</v>
      </c>
      <c r="C199" s="38" t="s">
        <v>82</v>
      </c>
      <c r="D199" s="39">
        <v>0</v>
      </c>
      <c r="E199" s="39">
        <v>20000</v>
      </c>
      <c r="F199" s="39">
        <v>0</v>
      </c>
    </row>
    <row r="200" spans="1:6" ht="63.75" x14ac:dyDescent="0.2">
      <c r="A200" s="40" t="s">
        <v>338</v>
      </c>
      <c r="B200" s="41" t="s">
        <v>224</v>
      </c>
      <c r="C200" s="41"/>
      <c r="D200" s="34">
        <v>0</v>
      </c>
      <c r="E200" s="34">
        <v>50000</v>
      </c>
      <c r="F200" s="34">
        <v>0</v>
      </c>
    </row>
    <row r="201" spans="1:6" ht="38.25" x14ac:dyDescent="0.2">
      <c r="A201" s="37" t="s">
        <v>81</v>
      </c>
      <c r="B201" s="38" t="s">
        <v>224</v>
      </c>
      <c r="C201" s="38" t="s">
        <v>82</v>
      </c>
      <c r="D201" s="39">
        <v>0</v>
      </c>
      <c r="E201" s="39">
        <v>50000</v>
      </c>
      <c r="F201" s="39">
        <v>0</v>
      </c>
    </row>
    <row r="202" spans="1:6" ht="25.5" x14ac:dyDescent="0.2">
      <c r="A202" s="40" t="s">
        <v>225</v>
      </c>
      <c r="B202" s="41" t="s">
        <v>226</v>
      </c>
      <c r="C202" s="41"/>
      <c r="D202" s="34">
        <f>D203+D206+D208+D211</f>
        <v>386900</v>
      </c>
      <c r="E202" s="34">
        <f t="shared" ref="E202:F202" si="29">E203+E206+E208+E211</f>
        <v>406900</v>
      </c>
      <c r="F202" s="34">
        <f t="shared" si="29"/>
        <v>386900</v>
      </c>
    </row>
    <row r="203" spans="1:6" ht="89.25" x14ac:dyDescent="0.2">
      <c r="A203" s="40" t="s">
        <v>227</v>
      </c>
      <c r="B203" s="41" t="s">
        <v>228</v>
      </c>
      <c r="C203" s="41"/>
      <c r="D203" s="34">
        <v>10000</v>
      </c>
      <c r="E203" s="34">
        <v>10000</v>
      </c>
      <c r="F203" s="34">
        <v>10000</v>
      </c>
    </row>
    <row r="204" spans="1:6" ht="76.5" x14ac:dyDescent="0.2">
      <c r="A204" s="37" t="s">
        <v>79</v>
      </c>
      <c r="B204" s="38" t="s">
        <v>228</v>
      </c>
      <c r="C204" s="38" t="s">
        <v>80</v>
      </c>
      <c r="D204" s="39">
        <v>5000</v>
      </c>
      <c r="E204" s="39">
        <v>5000</v>
      </c>
      <c r="F204" s="39">
        <v>5000</v>
      </c>
    </row>
    <row r="205" spans="1:6" ht="25.5" x14ac:dyDescent="0.2">
      <c r="A205" s="37" t="s">
        <v>115</v>
      </c>
      <c r="B205" s="38" t="s">
        <v>228</v>
      </c>
      <c r="C205" s="38" t="s">
        <v>116</v>
      </c>
      <c r="D205" s="39">
        <v>5000</v>
      </c>
      <c r="E205" s="39">
        <v>5000</v>
      </c>
      <c r="F205" s="39">
        <v>5000</v>
      </c>
    </row>
    <row r="206" spans="1:6" ht="51" x14ac:dyDescent="0.2">
      <c r="A206" s="40" t="s">
        <v>229</v>
      </c>
      <c r="B206" s="41" t="s">
        <v>230</v>
      </c>
      <c r="C206" s="41"/>
      <c r="D206" s="34">
        <v>0</v>
      </c>
      <c r="E206" s="34">
        <v>20000</v>
      </c>
      <c r="F206" s="34">
        <v>0</v>
      </c>
    </row>
    <row r="207" spans="1:6" ht="38.25" x14ac:dyDescent="0.2">
      <c r="A207" s="37" t="s">
        <v>81</v>
      </c>
      <c r="B207" s="38" t="s">
        <v>230</v>
      </c>
      <c r="C207" s="38" t="s">
        <v>82</v>
      </c>
      <c r="D207" s="39">
        <v>0</v>
      </c>
      <c r="E207" s="39">
        <v>20000</v>
      </c>
      <c r="F207" s="39">
        <v>0</v>
      </c>
    </row>
    <row r="208" spans="1:6" ht="38.25" x14ac:dyDescent="0.2">
      <c r="A208" s="40" t="s">
        <v>231</v>
      </c>
      <c r="B208" s="41" t="s">
        <v>232</v>
      </c>
      <c r="C208" s="41"/>
      <c r="D208" s="34">
        <v>71000</v>
      </c>
      <c r="E208" s="34">
        <v>71000</v>
      </c>
      <c r="F208" s="34">
        <v>71000</v>
      </c>
    </row>
    <row r="209" spans="1:6" ht="76.5" x14ac:dyDescent="0.2">
      <c r="A209" s="37" t="s">
        <v>79</v>
      </c>
      <c r="B209" s="38" t="s">
        <v>232</v>
      </c>
      <c r="C209" s="38" t="s">
        <v>80</v>
      </c>
      <c r="D209" s="39">
        <v>30000</v>
      </c>
      <c r="E209" s="39">
        <v>30000</v>
      </c>
      <c r="F209" s="39">
        <v>30000</v>
      </c>
    </row>
    <row r="210" spans="1:6" ht="25.5" x14ac:dyDescent="0.2">
      <c r="A210" s="37" t="s">
        <v>115</v>
      </c>
      <c r="B210" s="38" t="s">
        <v>232</v>
      </c>
      <c r="C210" s="38" t="s">
        <v>116</v>
      </c>
      <c r="D210" s="39">
        <v>41000</v>
      </c>
      <c r="E210" s="39">
        <v>41000</v>
      </c>
      <c r="F210" s="39">
        <v>41000</v>
      </c>
    </row>
    <row r="211" spans="1:6" ht="38.25" x14ac:dyDescent="0.2">
      <c r="A211" s="40" t="s">
        <v>233</v>
      </c>
      <c r="B211" s="41" t="s">
        <v>234</v>
      </c>
      <c r="C211" s="41"/>
      <c r="D211" s="34">
        <v>305900</v>
      </c>
      <c r="E211" s="34">
        <v>305900</v>
      </c>
      <c r="F211" s="34">
        <v>305900</v>
      </c>
    </row>
    <row r="212" spans="1:6" ht="51" x14ac:dyDescent="0.2">
      <c r="A212" s="40" t="s">
        <v>235</v>
      </c>
      <c r="B212" s="41" t="s">
        <v>236</v>
      </c>
      <c r="C212" s="41"/>
      <c r="D212" s="34">
        <v>305900</v>
      </c>
      <c r="E212" s="34">
        <v>305900</v>
      </c>
      <c r="F212" s="34">
        <v>305900</v>
      </c>
    </row>
    <row r="213" spans="1:6" ht="38.25" x14ac:dyDescent="0.2">
      <c r="A213" s="37" t="s">
        <v>81</v>
      </c>
      <c r="B213" s="38" t="s">
        <v>236</v>
      </c>
      <c r="C213" s="38" t="s">
        <v>82</v>
      </c>
      <c r="D213" s="39">
        <v>305900</v>
      </c>
      <c r="E213" s="39">
        <v>305900</v>
      </c>
      <c r="F213" s="39">
        <v>305900</v>
      </c>
    </row>
    <row r="214" spans="1:6" ht="51" x14ac:dyDescent="0.2">
      <c r="A214" s="40" t="s">
        <v>237</v>
      </c>
      <c r="B214" s="41" t="s">
        <v>238</v>
      </c>
      <c r="C214" s="41"/>
      <c r="D214" s="34">
        <f>D215</f>
        <v>0</v>
      </c>
      <c r="E214" s="34">
        <v>5000</v>
      </c>
      <c r="F214" s="34">
        <v>0</v>
      </c>
    </row>
    <row r="215" spans="1:6" ht="38.25" x14ac:dyDescent="0.2">
      <c r="A215" s="40" t="s">
        <v>239</v>
      </c>
      <c r="B215" s="41" t="s">
        <v>240</v>
      </c>
      <c r="C215" s="41"/>
      <c r="D215" s="34">
        <f>D216</f>
        <v>0</v>
      </c>
      <c r="E215" s="34">
        <v>5000</v>
      </c>
      <c r="F215" s="34">
        <v>0</v>
      </c>
    </row>
    <row r="216" spans="1:6" ht="38.25" x14ac:dyDescent="0.2">
      <c r="A216" s="37" t="s">
        <v>81</v>
      </c>
      <c r="B216" s="38" t="s">
        <v>240</v>
      </c>
      <c r="C216" s="38" t="s">
        <v>82</v>
      </c>
      <c r="D216" s="39">
        <v>0</v>
      </c>
      <c r="E216" s="39">
        <v>5000</v>
      </c>
      <c r="F216" s="39">
        <v>0</v>
      </c>
    </row>
    <row r="217" spans="1:6" ht="63.75" x14ac:dyDescent="0.2">
      <c r="A217" s="40" t="s">
        <v>298</v>
      </c>
      <c r="B217" s="41" t="s">
        <v>279</v>
      </c>
      <c r="C217" s="41"/>
      <c r="D217" s="34">
        <f>D218+D220</f>
        <v>0</v>
      </c>
      <c r="E217" s="34">
        <f t="shared" ref="E217:F217" si="30">E218+E220</f>
        <v>11000</v>
      </c>
      <c r="F217" s="34">
        <f t="shared" si="30"/>
        <v>0</v>
      </c>
    </row>
    <row r="218" spans="1:6" ht="76.5" x14ac:dyDescent="0.2">
      <c r="A218" s="40" t="s">
        <v>299</v>
      </c>
      <c r="B218" s="41" t="s">
        <v>277</v>
      </c>
      <c r="C218" s="41"/>
      <c r="D218" s="34">
        <f>D219</f>
        <v>0</v>
      </c>
      <c r="E218" s="34">
        <f t="shared" ref="E218:F218" si="31">E219</f>
        <v>1000</v>
      </c>
      <c r="F218" s="34">
        <f t="shared" si="31"/>
        <v>0</v>
      </c>
    </row>
    <row r="219" spans="1:6" ht="38.25" x14ac:dyDescent="0.2">
      <c r="A219" s="37" t="s">
        <v>81</v>
      </c>
      <c r="B219" s="38" t="s">
        <v>277</v>
      </c>
      <c r="C219" s="38" t="s">
        <v>82</v>
      </c>
      <c r="D219" s="39">
        <v>0</v>
      </c>
      <c r="E219" s="39">
        <v>1000</v>
      </c>
      <c r="F219" s="39">
        <v>0</v>
      </c>
    </row>
    <row r="220" spans="1:6" ht="51" x14ac:dyDescent="0.2">
      <c r="A220" s="40" t="s">
        <v>300</v>
      </c>
      <c r="B220" s="41" t="s">
        <v>278</v>
      </c>
      <c r="C220" s="41"/>
      <c r="D220" s="34">
        <f>D221</f>
        <v>0</v>
      </c>
      <c r="E220" s="34">
        <f t="shared" ref="E220:F220" si="32">E221</f>
        <v>10000</v>
      </c>
      <c r="F220" s="34">
        <f t="shared" si="32"/>
        <v>0</v>
      </c>
    </row>
    <row r="221" spans="1:6" ht="38.25" x14ac:dyDescent="0.2">
      <c r="A221" s="37" t="s">
        <v>81</v>
      </c>
      <c r="B221" s="38" t="s">
        <v>278</v>
      </c>
      <c r="C221" s="38" t="s">
        <v>82</v>
      </c>
      <c r="D221" s="39">
        <v>0</v>
      </c>
      <c r="E221" s="39">
        <v>10000</v>
      </c>
      <c r="F221" s="39">
        <v>0</v>
      </c>
    </row>
    <row r="222" spans="1:6" ht="51" x14ac:dyDescent="0.2">
      <c r="A222" s="40" t="s">
        <v>380</v>
      </c>
      <c r="B222" s="41" t="s">
        <v>241</v>
      </c>
      <c r="C222" s="41"/>
      <c r="D222" s="34">
        <f>D223+D230+D233+D236</f>
        <v>35922870</v>
      </c>
      <c r="E222" s="34">
        <f t="shared" ref="E222:F222" si="33">E223+E230+E233+E236</f>
        <v>38811570</v>
      </c>
      <c r="F222" s="34">
        <f t="shared" si="33"/>
        <v>16115840</v>
      </c>
    </row>
    <row r="223" spans="1:6" ht="25.5" x14ac:dyDescent="0.2">
      <c r="A223" s="40" t="s">
        <v>242</v>
      </c>
      <c r="B223" s="41" t="s">
        <v>243</v>
      </c>
      <c r="C223" s="41"/>
      <c r="D223" s="34">
        <f>D224+D227</f>
        <v>21736170</v>
      </c>
      <c r="E223" s="34">
        <f t="shared" ref="E223:F223" si="34">E224+E227</f>
        <v>771520</v>
      </c>
      <c r="F223" s="34">
        <f t="shared" si="34"/>
        <v>771520</v>
      </c>
    </row>
    <row r="224" spans="1:6" ht="38.25" x14ac:dyDescent="0.2">
      <c r="A224" s="40" t="s">
        <v>399</v>
      </c>
      <c r="B224" s="41" t="s">
        <v>400</v>
      </c>
      <c r="C224" s="41"/>
      <c r="D224" s="34">
        <v>20156800</v>
      </c>
      <c r="E224" s="34">
        <v>0</v>
      </c>
      <c r="F224" s="34">
        <v>0</v>
      </c>
    </row>
    <row r="225" spans="1:6" ht="63.75" x14ac:dyDescent="0.2">
      <c r="A225" s="102" t="s">
        <v>401</v>
      </c>
      <c r="B225" s="41" t="s">
        <v>402</v>
      </c>
      <c r="C225" s="41"/>
      <c r="D225" s="34">
        <v>20156800</v>
      </c>
      <c r="E225" s="34">
        <v>0</v>
      </c>
      <c r="F225" s="34">
        <v>0</v>
      </c>
    </row>
    <row r="226" spans="1:6" ht="38.25" x14ac:dyDescent="0.2">
      <c r="A226" s="37" t="s">
        <v>81</v>
      </c>
      <c r="B226" s="38" t="s">
        <v>402</v>
      </c>
      <c r="C226" s="38" t="s">
        <v>82</v>
      </c>
      <c r="D226" s="39">
        <v>20156800</v>
      </c>
      <c r="E226" s="39">
        <v>0</v>
      </c>
      <c r="F226" s="39">
        <v>0</v>
      </c>
    </row>
    <row r="227" spans="1:6" ht="38.25" x14ac:dyDescent="0.2">
      <c r="A227" s="40" t="s">
        <v>334</v>
      </c>
      <c r="B227" s="41" t="s">
        <v>335</v>
      </c>
      <c r="C227" s="41"/>
      <c r="D227" s="34">
        <v>1579370</v>
      </c>
      <c r="E227" s="34">
        <v>771520</v>
      </c>
      <c r="F227" s="34">
        <v>771520</v>
      </c>
    </row>
    <row r="228" spans="1:6" ht="25.5" x14ac:dyDescent="0.2">
      <c r="A228" s="40" t="s">
        <v>337</v>
      </c>
      <c r="B228" s="41" t="s">
        <v>336</v>
      </c>
      <c r="C228" s="41"/>
      <c r="D228" s="34">
        <v>1579370</v>
      </c>
      <c r="E228" s="34">
        <v>771520</v>
      </c>
      <c r="F228" s="34">
        <v>771520</v>
      </c>
    </row>
    <row r="229" spans="1:6" ht="38.25" x14ac:dyDescent="0.2">
      <c r="A229" s="103" t="s">
        <v>92</v>
      </c>
      <c r="B229" s="38" t="s">
        <v>336</v>
      </c>
      <c r="C229" s="38" t="s">
        <v>82</v>
      </c>
      <c r="D229" s="39">
        <v>1579370</v>
      </c>
      <c r="E229" s="39">
        <v>771520</v>
      </c>
      <c r="F229" s="39">
        <v>771520</v>
      </c>
    </row>
    <row r="230" spans="1:6" ht="38.25" x14ac:dyDescent="0.2">
      <c r="A230" s="40" t="s">
        <v>244</v>
      </c>
      <c r="B230" s="41" t="s">
        <v>245</v>
      </c>
      <c r="C230" s="41"/>
      <c r="D230" s="34">
        <v>0</v>
      </c>
      <c r="E230" s="34">
        <v>927200</v>
      </c>
      <c r="F230" s="34">
        <v>0</v>
      </c>
    </row>
    <row r="231" spans="1:6" ht="63.75" x14ac:dyDescent="0.2">
      <c r="A231" s="40" t="s">
        <v>246</v>
      </c>
      <c r="B231" s="41" t="s">
        <v>247</v>
      </c>
      <c r="C231" s="41"/>
      <c r="D231" s="34">
        <v>0</v>
      </c>
      <c r="E231" s="34">
        <v>927200</v>
      </c>
      <c r="F231" s="34">
        <v>0</v>
      </c>
    </row>
    <row r="232" spans="1:6" ht="38.25" x14ac:dyDescent="0.2">
      <c r="A232" s="37" t="s">
        <v>81</v>
      </c>
      <c r="B232" s="38" t="s">
        <v>247</v>
      </c>
      <c r="C232" s="38" t="s">
        <v>82</v>
      </c>
      <c r="D232" s="39">
        <v>0</v>
      </c>
      <c r="E232" s="39">
        <v>927200</v>
      </c>
      <c r="F232" s="39">
        <v>0</v>
      </c>
    </row>
    <row r="233" spans="1:6" ht="25.5" x14ac:dyDescent="0.2">
      <c r="A233" s="40" t="s">
        <v>248</v>
      </c>
      <c r="B233" s="41" t="s">
        <v>249</v>
      </c>
      <c r="C233" s="41"/>
      <c r="D233" s="34">
        <v>0</v>
      </c>
      <c r="E233" s="34">
        <v>200000</v>
      </c>
      <c r="F233" s="34">
        <v>0</v>
      </c>
    </row>
    <row r="234" spans="1:6" ht="25.5" x14ac:dyDescent="0.2">
      <c r="A234" s="40" t="s">
        <v>250</v>
      </c>
      <c r="B234" s="41" t="s">
        <v>251</v>
      </c>
      <c r="C234" s="41"/>
      <c r="D234" s="34">
        <v>0</v>
      </c>
      <c r="E234" s="34">
        <v>200000</v>
      </c>
      <c r="F234" s="34">
        <v>0</v>
      </c>
    </row>
    <row r="235" spans="1:6" ht="38.25" x14ac:dyDescent="0.2">
      <c r="A235" s="37" t="s">
        <v>81</v>
      </c>
      <c r="B235" s="38" t="s">
        <v>251</v>
      </c>
      <c r="C235" s="38" t="s">
        <v>82</v>
      </c>
      <c r="D235" s="39">
        <v>0</v>
      </c>
      <c r="E235" s="39">
        <v>200000</v>
      </c>
      <c r="F235" s="39">
        <v>0</v>
      </c>
    </row>
    <row r="236" spans="1:6" ht="25.5" x14ac:dyDescent="0.2">
      <c r="A236" s="40" t="s">
        <v>252</v>
      </c>
      <c r="B236" s="41" t="s">
        <v>253</v>
      </c>
      <c r="C236" s="41"/>
      <c r="D236" s="34">
        <f>D237</f>
        <v>14186700</v>
      </c>
      <c r="E236" s="34">
        <f t="shared" ref="E236:F236" si="35">E237</f>
        <v>36912850</v>
      </c>
      <c r="F236" s="34">
        <f t="shared" si="35"/>
        <v>15344320</v>
      </c>
    </row>
    <row r="237" spans="1:6" ht="38.25" x14ac:dyDescent="0.2">
      <c r="A237" s="40" t="s">
        <v>254</v>
      </c>
      <c r="B237" s="41" t="s">
        <v>255</v>
      </c>
      <c r="C237" s="41"/>
      <c r="D237" s="34">
        <f>D238+D241</f>
        <v>14186700</v>
      </c>
      <c r="E237" s="34">
        <f t="shared" ref="E237:F237" si="36">E238+E241</f>
        <v>36912850</v>
      </c>
      <c r="F237" s="34">
        <f t="shared" si="36"/>
        <v>15344320</v>
      </c>
    </row>
    <row r="238" spans="1:6" ht="38.25" x14ac:dyDescent="0.2">
      <c r="A238" s="37" t="s">
        <v>81</v>
      </c>
      <c r="B238" s="38" t="s">
        <v>255</v>
      </c>
      <c r="C238" s="38" t="s">
        <v>82</v>
      </c>
      <c r="D238" s="39">
        <v>14186700</v>
      </c>
      <c r="E238" s="39">
        <v>8860130</v>
      </c>
      <c r="F238" s="39">
        <v>15344320</v>
      </c>
    </row>
    <row r="239" spans="1:6" ht="38.25" x14ac:dyDescent="0.2">
      <c r="A239" s="40" t="s">
        <v>254</v>
      </c>
      <c r="B239" s="41" t="s">
        <v>255</v>
      </c>
      <c r="C239" s="41"/>
      <c r="D239" s="34">
        <v>0</v>
      </c>
      <c r="E239" s="34">
        <v>28052720</v>
      </c>
      <c r="F239" s="34">
        <v>0</v>
      </c>
    </row>
    <row r="240" spans="1:6" ht="38.25" x14ac:dyDescent="0.2">
      <c r="A240" s="40" t="s">
        <v>256</v>
      </c>
      <c r="B240" s="41" t="s">
        <v>257</v>
      </c>
      <c r="C240" s="41"/>
      <c r="D240" s="34">
        <v>0</v>
      </c>
      <c r="E240" s="34">
        <v>28052720</v>
      </c>
      <c r="F240" s="34">
        <v>0</v>
      </c>
    </row>
    <row r="241" spans="1:6" ht="38.25" x14ac:dyDescent="0.2">
      <c r="A241" s="103" t="s">
        <v>96</v>
      </c>
      <c r="B241" s="38" t="s">
        <v>257</v>
      </c>
      <c r="C241" s="38" t="s">
        <v>97</v>
      </c>
      <c r="D241" s="39">
        <v>0</v>
      </c>
      <c r="E241" s="39">
        <v>28052720</v>
      </c>
      <c r="F241" s="39">
        <v>0</v>
      </c>
    </row>
    <row r="242" spans="1:6" ht="63.75" x14ac:dyDescent="0.2">
      <c r="A242" s="40" t="s">
        <v>341</v>
      </c>
      <c r="B242" s="41" t="s">
        <v>342</v>
      </c>
      <c r="C242" s="41"/>
      <c r="D242" s="34">
        <f>D243</f>
        <v>200000</v>
      </c>
      <c r="E242" s="34">
        <f t="shared" ref="E242:F247" si="37">E243</f>
        <v>200000</v>
      </c>
      <c r="F242" s="34">
        <f t="shared" si="37"/>
        <v>200000</v>
      </c>
    </row>
    <row r="243" spans="1:6" ht="25.5" x14ac:dyDescent="0.2">
      <c r="A243" s="40" t="s">
        <v>344</v>
      </c>
      <c r="B243" s="41" t="s">
        <v>343</v>
      </c>
      <c r="C243" s="41"/>
      <c r="D243" s="34">
        <f>D244+D247</f>
        <v>200000</v>
      </c>
      <c r="E243" s="34">
        <f t="shared" ref="E243:F243" si="38">E244+E247</f>
        <v>200000</v>
      </c>
      <c r="F243" s="34">
        <f t="shared" si="38"/>
        <v>200000</v>
      </c>
    </row>
    <row r="244" spans="1:6" ht="38.25" x14ac:dyDescent="0.2">
      <c r="A244" s="40" t="s">
        <v>149</v>
      </c>
      <c r="B244" s="41" t="s">
        <v>345</v>
      </c>
      <c r="C244" s="41"/>
      <c r="D244" s="34">
        <f>D245</f>
        <v>150000</v>
      </c>
      <c r="E244" s="34">
        <f t="shared" si="37"/>
        <v>150000</v>
      </c>
      <c r="F244" s="34">
        <f t="shared" si="37"/>
        <v>150000</v>
      </c>
    </row>
    <row r="245" spans="1:6" ht="114.75" x14ac:dyDescent="0.2">
      <c r="A245" s="102" t="s">
        <v>150</v>
      </c>
      <c r="B245" s="41" t="s">
        <v>346</v>
      </c>
      <c r="C245" s="41"/>
      <c r="D245" s="34">
        <f>D246</f>
        <v>150000</v>
      </c>
      <c r="E245" s="34">
        <f t="shared" si="37"/>
        <v>150000</v>
      </c>
      <c r="F245" s="34">
        <f t="shared" si="37"/>
        <v>150000</v>
      </c>
    </row>
    <row r="246" spans="1:6" ht="38.25" x14ac:dyDescent="0.2">
      <c r="A246" s="37" t="s">
        <v>81</v>
      </c>
      <c r="B246" s="38" t="s">
        <v>346</v>
      </c>
      <c r="C246" s="38" t="s">
        <v>82</v>
      </c>
      <c r="D246" s="39">
        <v>150000</v>
      </c>
      <c r="E246" s="39">
        <v>150000</v>
      </c>
      <c r="F246" s="39">
        <v>150000</v>
      </c>
    </row>
    <row r="247" spans="1:6" ht="38.25" x14ac:dyDescent="0.2">
      <c r="A247" s="40" t="s">
        <v>347</v>
      </c>
      <c r="B247" s="41" t="s">
        <v>348</v>
      </c>
      <c r="C247" s="41"/>
      <c r="D247" s="34">
        <f>D248</f>
        <v>50000</v>
      </c>
      <c r="E247" s="34">
        <f t="shared" si="37"/>
        <v>50000</v>
      </c>
      <c r="F247" s="34">
        <f t="shared" si="37"/>
        <v>50000</v>
      </c>
    </row>
    <row r="248" spans="1:6" ht="38.25" x14ac:dyDescent="0.2">
      <c r="A248" s="37" t="s">
        <v>81</v>
      </c>
      <c r="B248" s="38" t="s">
        <v>348</v>
      </c>
      <c r="C248" s="38" t="s">
        <v>82</v>
      </c>
      <c r="D248" s="39">
        <v>50000</v>
      </c>
      <c r="E248" s="39">
        <v>50000</v>
      </c>
      <c r="F248" s="39">
        <v>50000</v>
      </c>
    </row>
    <row r="249" spans="1:6" x14ac:dyDescent="0.2">
      <c r="A249" s="40" t="s">
        <v>408</v>
      </c>
      <c r="B249" s="41" t="s">
        <v>409</v>
      </c>
      <c r="C249" s="41"/>
      <c r="D249" s="34">
        <f>D250+D253+D256</f>
        <v>9299394</v>
      </c>
      <c r="E249" s="34">
        <f t="shared" ref="E249:F249" si="39">E250+E253+E256</f>
        <v>9126734.1999999993</v>
      </c>
      <c r="F249" s="34">
        <f t="shared" si="39"/>
        <v>9162526.1999999993</v>
      </c>
    </row>
    <row r="250" spans="1:6" ht="25.5" x14ac:dyDescent="0.2">
      <c r="A250" s="40" t="s">
        <v>258</v>
      </c>
      <c r="B250" s="41" t="s">
        <v>259</v>
      </c>
      <c r="C250" s="41"/>
      <c r="D250" s="34">
        <v>3759300</v>
      </c>
      <c r="E250" s="34">
        <v>3270200</v>
      </c>
      <c r="F250" s="34">
        <v>3285200</v>
      </c>
    </row>
    <row r="251" spans="1:6" ht="76.5" x14ac:dyDescent="0.2">
      <c r="A251" s="37" t="s">
        <v>79</v>
      </c>
      <c r="B251" s="38" t="s">
        <v>259</v>
      </c>
      <c r="C251" s="38" t="s">
        <v>80</v>
      </c>
      <c r="D251" s="39">
        <v>3745300</v>
      </c>
      <c r="E251" s="39">
        <v>3256200</v>
      </c>
      <c r="F251" s="39">
        <v>3271200</v>
      </c>
    </row>
    <row r="252" spans="1:6" ht="38.25" x14ac:dyDescent="0.2">
      <c r="A252" s="37" t="s">
        <v>81</v>
      </c>
      <c r="B252" s="38" t="s">
        <v>259</v>
      </c>
      <c r="C252" s="38" t="s">
        <v>82</v>
      </c>
      <c r="D252" s="39">
        <v>14000</v>
      </c>
      <c r="E252" s="39">
        <v>14000</v>
      </c>
      <c r="F252" s="39">
        <v>14000</v>
      </c>
    </row>
    <row r="253" spans="1:6" ht="25.5" x14ac:dyDescent="0.2">
      <c r="A253" s="40" t="s">
        <v>260</v>
      </c>
      <c r="B253" s="41" t="s">
        <v>261</v>
      </c>
      <c r="C253" s="41"/>
      <c r="D253" s="34">
        <v>2834250</v>
      </c>
      <c r="E253" s="34">
        <v>2746500</v>
      </c>
      <c r="F253" s="34">
        <v>2696500</v>
      </c>
    </row>
    <row r="254" spans="1:6" ht="76.5" x14ac:dyDescent="0.2">
      <c r="A254" s="37" t="s">
        <v>79</v>
      </c>
      <c r="B254" s="38" t="s">
        <v>261</v>
      </c>
      <c r="C254" s="38" t="s">
        <v>80</v>
      </c>
      <c r="D254" s="39">
        <v>2829750</v>
      </c>
      <c r="E254" s="39">
        <v>2742000</v>
      </c>
      <c r="F254" s="39">
        <v>2692000</v>
      </c>
    </row>
    <row r="255" spans="1:6" ht="38.25" x14ac:dyDescent="0.2">
      <c r="A255" s="37" t="s">
        <v>81</v>
      </c>
      <c r="B255" s="38" t="s">
        <v>261</v>
      </c>
      <c r="C255" s="38" t="s">
        <v>82</v>
      </c>
      <c r="D255" s="39">
        <v>4500</v>
      </c>
      <c r="E255" s="39">
        <v>4500</v>
      </c>
      <c r="F255" s="39">
        <v>4500</v>
      </c>
    </row>
    <row r="256" spans="1:6" ht="38.25" x14ac:dyDescent="0.2">
      <c r="A256" s="40" t="s">
        <v>262</v>
      </c>
      <c r="B256" s="41" t="s">
        <v>263</v>
      </c>
      <c r="C256" s="41"/>
      <c r="D256" s="34">
        <f>D257+D260</f>
        <v>2705844</v>
      </c>
      <c r="E256" s="34">
        <f t="shared" ref="E256:F256" si="40">E257+E260</f>
        <v>3110034.2</v>
      </c>
      <c r="F256" s="34">
        <f t="shared" si="40"/>
        <v>3180826.2</v>
      </c>
    </row>
    <row r="257" spans="1:6" ht="51" x14ac:dyDescent="0.2">
      <c r="A257" s="40" t="s">
        <v>264</v>
      </c>
      <c r="B257" s="41" t="s">
        <v>265</v>
      </c>
      <c r="C257" s="41"/>
      <c r="D257" s="34">
        <f>SUM(D258:D259)</f>
        <v>2249900</v>
      </c>
      <c r="E257" s="34">
        <f t="shared" ref="E257:F257" si="41">SUM(E258:E259)</f>
        <v>2654090.2000000002</v>
      </c>
      <c r="F257" s="34">
        <f t="shared" si="41"/>
        <v>2724882.2</v>
      </c>
    </row>
    <row r="258" spans="1:6" ht="76.5" x14ac:dyDescent="0.2">
      <c r="A258" s="37" t="s">
        <v>79</v>
      </c>
      <c r="B258" s="38" t="s">
        <v>265</v>
      </c>
      <c r="C258" s="38" t="s">
        <v>80</v>
      </c>
      <c r="D258" s="39">
        <f>2249900-D259</f>
        <v>2242700</v>
      </c>
      <c r="E258" s="39">
        <f>2654090.2-E259</f>
        <v>2646170.2000000002</v>
      </c>
      <c r="F258" s="39">
        <f>2724882.2-F259</f>
        <v>2716170.2</v>
      </c>
    </row>
    <row r="259" spans="1:6" ht="38.25" x14ac:dyDescent="0.2">
      <c r="A259" s="37" t="s">
        <v>81</v>
      </c>
      <c r="B259" s="38" t="s">
        <v>265</v>
      </c>
      <c r="C259" s="38" t="s">
        <v>82</v>
      </c>
      <c r="D259" s="39">
        <v>7200</v>
      </c>
      <c r="E259" s="39">
        <v>7920</v>
      </c>
      <c r="F259" s="39">
        <v>8712</v>
      </c>
    </row>
    <row r="260" spans="1:6" ht="38.25" x14ac:dyDescent="0.2">
      <c r="A260" s="40" t="s">
        <v>266</v>
      </c>
      <c r="B260" s="41" t="s">
        <v>267</v>
      </c>
      <c r="C260" s="41"/>
      <c r="D260" s="34">
        <f>D261</f>
        <v>455944</v>
      </c>
      <c r="E260" s="34">
        <f t="shared" ref="E260:F260" si="42">E261</f>
        <v>455944</v>
      </c>
      <c r="F260" s="34">
        <f t="shared" si="42"/>
        <v>455944</v>
      </c>
    </row>
    <row r="261" spans="1:6" ht="38.25" x14ac:dyDescent="0.2">
      <c r="A261" s="37" t="s">
        <v>81</v>
      </c>
      <c r="B261" s="38" t="s">
        <v>267</v>
      </c>
      <c r="C261" s="38" t="s">
        <v>82</v>
      </c>
      <c r="D261" s="39">
        <v>455944</v>
      </c>
      <c r="E261" s="39">
        <v>455944</v>
      </c>
      <c r="F261" s="39">
        <v>455944</v>
      </c>
    </row>
    <row r="262" spans="1:6" x14ac:dyDescent="0.2">
      <c r="A262" s="107" t="s">
        <v>39</v>
      </c>
      <c r="B262" s="107"/>
      <c r="C262" s="107"/>
      <c r="D262" s="108">
        <f>D249+D3</f>
        <v>711276015.92999995</v>
      </c>
      <c r="E262" s="108">
        <f t="shared" ref="E262:F262" si="43">E249+E3</f>
        <v>714462555.93000007</v>
      </c>
      <c r="F262" s="108">
        <f t="shared" si="43"/>
        <v>702713005.93000007</v>
      </c>
    </row>
    <row r="268" spans="1:6" x14ac:dyDescent="0.2">
      <c r="D268" s="98"/>
      <c r="E268" s="98"/>
      <c r="F268" s="98"/>
    </row>
    <row r="269" spans="1:6" x14ac:dyDescent="0.2">
      <c r="D269" s="98"/>
      <c r="E269" s="98"/>
      <c r="F269" s="98"/>
    </row>
  </sheetData>
  <autoFilter ref="A3:G86" xr:uid="{00000000-0009-0000-0000-000001000000}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43"/>
  <sheetViews>
    <sheetView tabSelected="1" view="pageBreakPreview" topLeftCell="A292" zoomScaleNormal="98" zoomScaleSheetLayoutView="100" workbookViewId="0">
      <selection activeCell="A295" sqref="A295:XFD298"/>
    </sheetView>
  </sheetViews>
  <sheetFormatPr defaultRowHeight="12.75" outlineLevelRow="7" x14ac:dyDescent="0.2"/>
  <cols>
    <col min="1" max="1" width="42.5703125" style="35" customWidth="1"/>
    <col min="2" max="2" width="5.28515625" style="119" customWidth="1"/>
    <col min="3" max="4" width="4" style="119" customWidth="1"/>
    <col min="5" max="5" width="14.28515625" style="119" customWidth="1"/>
    <col min="6" max="6" width="6.42578125" style="119" customWidth="1"/>
    <col min="7" max="8" width="15.28515625" style="119" customWidth="1"/>
    <col min="9" max="9" width="9.140625" style="35"/>
    <col min="10" max="10" width="16.42578125" style="35" customWidth="1"/>
    <col min="11" max="11" width="12.85546875" style="35" customWidth="1"/>
    <col min="12" max="12" width="15.5703125" style="35" customWidth="1"/>
    <col min="13" max="13" width="12.85546875" style="35" customWidth="1"/>
    <col min="14" max="14" width="14" style="97" customWidth="1"/>
    <col min="15" max="15" width="9.140625" style="35"/>
    <col min="16" max="16" width="11.7109375" style="35" customWidth="1"/>
    <col min="17" max="17" width="13.28515625" style="35" customWidth="1"/>
    <col min="18" max="18" width="11.85546875" style="35" customWidth="1"/>
    <col min="19" max="16384" width="9.140625" style="35"/>
  </cols>
  <sheetData>
    <row r="1" spans="1:15" s="26" customFormat="1" ht="14.25" customHeight="1" x14ac:dyDescent="0.2">
      <c r="A1" s="28"/>
      <c r="B1" s="112"/>
      <c r="C1" s="112"/>
      <c r="D1" s="112"/>
      <c r="E1" s="113"/>
      <c r="F1" s="113"/>
      <c r="G1" s="113"/>
      <c r="H1" s="114" t="s">
        <v>410</v>
      </c>
    </row>
    <row r="2" spans="1:15" s="26" customFormat="1" ht="47.25" customHeight="1" x14ac:dyDescent="0.2">
      <c r="A2" s="28"/>
      <c r="B2" s="112"/>
      <c r="C2" s="113"/>
      <c r="D2" s="113"/>
      <c r="E2" s="125" t="s">
        <v>412</v>
      </c>
      <c r="F2" s="125"/>
      <c r="G2" s="125"/>
      <c r="H2" s="125"/>
    </row>
    <row r="3" spans="1:15" s="26" customFormat="1" ht="18" customHeight="1" x14ac:dyDescent="0.2">
      <c r="A3" s="28"/>
      <c r="B3" s="112"/>
      <c r="C3" s="112"/>
      <c r="D3" s="112"/>
      <c r="E3" s="125" t="s">
        <v>413</v>
      </c>
      <c r="F3" s="125"/>
      <c r="G3" s="125"/>
      <c r="H3" s="125"/>
    </row>
    <row r="4" spans="1:15" s="26" customFormat="1" ht="14.25" customHeight="1" x14ac:dyDescent="0.2">
      <c r="A4" s="28"/>
      <c r="B4" s="112"/>
      <c r="C4" s="112"/>
      <c r="D4" s="112"/>
      <c r="E4" s="112"/>
      <c r="F4" s="112"/>
      <c r="G4" s="114"/>
      <c r="H4" s="113"/>
    </row>
    <row r="5" spans="1:15" s="26" customFormat="1" ht="43.5" customHeight="1" x14ac:dyDescent="0.2">
      <c r="A5" s="126" t="s">
        <v>414</v>
      </c>
      <c r="B5" s="126"/>
      <c r="C5" s="126"/>
      <c r="D5" s="126"/>
      <c r="E5" s="126"/>
      <c r="F5" s="126"/>
      <c r="G5" s="126"/>
      <c r="H5" s="126"/>
    </row>
    <row r="6" spans="1:15" s="26" customFormat="1" ht="14.25" customHeight="1" x14ac:dyDescent="0.2">
      <c r="A6" s="28"/>
      <c r="B6" s="112"/>
      <c r="C6" s="112"/>
      <c r="D6" s="112"/>
      <c r="E6" s="112"/>
      <c r="F6" s="112"/>
      <c r="G6" s="114"/>
      <c r="H6" s="114" t="s">
        <v>62</v>
      </c>
    </row>
    <row r="7" spans="1:15" s="26" customFormat="1" ht="14.25" customHeight="1" x14ac:dyDescent="0.2">
      <c r="A7" s="127" t="s">
        <v>63</v>
      </c>
      <c r="B7" s="128" t="s">
        <v>268</v>
      </c>
      <c r="C7" s="128" t="s">
        <v>64</v>
      </c>
      <c r="D7" s="128"/>
      <c r="E7" s="128" t="s">
        <v>70</v>
      </c>
      <c r="F7" s="128" t="s">
        <v>71</v>
      </c>
      <c r="G7" s="129" t="s">
        <v>65</v>
      </c>
      <c r="H7" s="130"/>
    </row>
    <row r="8" spans="1:15" s="26" customFormat="1" ht="14.25" customHeight="1" x14ac:dyDescent="0.2">
      <c r="A8" s="127"/>
      <c r="B8" s="128"/>
      <c r="C8" s="128"/>
      <c r="D8" s="128"/>
      <c r="E8" s="128"/>
      <c r="F8" s="128"/>
      <c r="G8" s="115" t="s">
        <v>411</v>
      </c>
      <c r="H8" s="115" t="s">
        <v>415</v>
      </c>
    </row>
    <row r="9" spans="1:15" ht="38.25" x14ac:dyDescent="0.2">
      <c r="A9" s="109" t="s">
        <v>269</v>
      </c>
      <c r="B9" s="40" t="s">
        <v>270</v>
      </c>
      <c r="C9" s="40"/>
      <c r="D9" s="40"/>
      <c r="E9" s="41"/>
      <c r="F9" s="41"/>
      <c r="G9" s="34">
        <f t="shared" ref="G9:H9" si="0">G10+G31+G37</f>
        <v>58170130.590000004</v>
      </c>
      <c r="H9" s="34">
        <f t="shared" si="0"/>
        <v>61048330.590000004</v>
      </c>
    </row>
    <row r="10" spans="1:15" x14ac:dyDescent="0.2">
      <c r="A10" s="40" t="s">
        <v>40</v>
      </c>
      <c r="B10" s="40" t="s">
        <v>270</v>
      </c>
      <c r="C10" s="40" t="s">
        <v>0</v>
      </c>
      <c r="D10" s="40"/>
      <c r="E10" s="41"/>
      <c r="F10" s="41"/>
      <c r="G10" s="34">
        <f t="shared" ref="G10:H10" si="1">G11</f>
        <v>26694682.329999998</v>
      </c>
      <c r="H10" s="34">
        <f t="shared" si="1"/>
        <v>27934617.5</v>
      </c>
    </row>
    <row r="11" spans="1:15" ht="38.25" outlineLevel="1" x14ac:dyDescent="0.2">
      <c r="A11" s="40" t="s">
        <v>10</v>
      </c>
      <c r="B11" s="40" t="s">
        <v>270</v>
      </c>
      <c r="C11" s="40" t="s">
        <v>0</v>
      </c>
      <c r="D11" s="40" t="s">
        <v>9</v>
      </c>
      <c r="E11" s="41"/>
      <c r="F11" s="41"/>
      <c r="G11" s="34">
        <f>G12+G25</f>
        <v>26694682.329999998</v>
      </c>
      <c r="H11" s="34">
        <f>H12+H25</f>
        <v>27934617.5</v>
      </c>
      <c r="M11" s="36"/>
      <c r="N11" s="36"/>
      <c r="O11" s="36"/>
    </row>
    <row r="12" spans="1:15" ht="38.25" outlineLevel="4" x14ac:dyDescent="0.2">
      <c r="A12" s="40" t="s">
        <v>377</v>
      </c>
      <c r="B12" s="40" t="s">
        <v>270</v>
      </c>
      <c r="C12" s="40" t="s">
        <v>0</v>
      </c>
      <c r="D12" s="40" t="s">
        <v>9</v>
      </c>
      <c r="E12" s="41" t="s">
        <v>152</v>
      </c>
      <c r="F12" s="41"/>
      <c r="G12" s="34">
        <f t="shared" ref="G12:H12" si="2">G17+G13</f>
        <v>23584648.129999999</v>
      </c>
      <c r="H12" s="34">
        <f t="shared" si="2"/>
        <v>24753791.300000001</v>
      </c>
    </row>
    <row r="13" spans="1:15" ht="38.25" outlineLevel="5" x14ac:dyDescent="0.2">
      <c r="A13" s="40" t="s">
        <v>153</v>
      </c>
      <c r="B13" s="40" t="s">
        <v>270</v>
      </c>
      <c r="C13" s="40" t="s">
        <v>0</v>
      </c>
      <c r="D13" s="40" t="s">
        <v>9</v>
      </c>
      <c r="E13" s="41" t="s">
        <v>154</v>
      </c>
      <c r="F13" s="41"/>
      <c r="G13" s="34">
        <f t="shared" ref="G13:H15" si="3">G14</f>
        <v>13200</v>
      </c>
      <c r="H13" s="34">
        <f t="shared" si="3"/>
        <v>13700</v>
      </c>
    </row>
    <row r="14" spans="1:15" ht="38.25" outlineLevel="6" x14ac:dyDescent="0.2">
      <c r="A14" s="40" t="s">
        <v>155</v>
      </c>
      <c r="B14" s="40" t="s">
        <v>270</v>
      </c>
      <c r="C14" s="40" t="s">
        <v>0</v>
      </c>
      <c r="D14" s="40" t="s">
        <v>9</v>
      </c>
      <c r="E14" s="41" t="s">
        <v>156</v>
      </c>
      <c r="F14" s="41"/>
      <c r="G14" s="34">
        <f t="shared" si="3"/>
        <v>13200</v>
      </c>
      <c r="H14" s="34">
        <f t="shared" si="3"/>
        <v>13700</v>
      </c>
    </row>
    <row r="15" spans="1:15" ht="76.5" outlineLevel="7" x14ac:dyDescent="0.2">
      <c r="A15" s="40" t="s">
        <v>326</v>
      </c>
      <c r="B15" s="40" t="s">
        <v>270</v>
      </c>
      <c r="C15" s="40" t="s">
        <v>0</v>
      </c>
      <c r="D15" s="40" t="s">
        <v>9</v>
      </c>
      <c r="E15" s="41" t="s">
        <v>325</v>
      </c>
      <c r="F15" s="41"/>
      <c r="G15" s="34">
        <f t="shared" si="3"/>
        <v>13200</v>
      </c>
      <c r="H15" s="34">
        <f t="shared" si="3"/>
        <v>13700</v>
      </c>
    </row>
    <row r="16" spans="1:15" ht="63.75" outlineLevel="7" x14ac:dyDescent="0.2">
      <c r="A16" s="46" t="s">
        <v>79</v>
      </c>
      <c r="B16" s="37" t="s">
        <v>270</v>
      </c>
      <c r="C16" s="37" t="s">
        <v>0</v>
      </c>
      <c r="D16" s="37" t="s">
        <v>9</v>
      </c>
      <c r="E16" s="38" t="s">
        <v>325</v>
      </c>
      <c r="F16" s="38" t="s">
        <v>80</v>
      </c>
      <c r="G16" s="39">
        <v>13200</v>
      </c>
      <c r="H16" s="39">
        <v>13700</v>
      </c>
    </row>
    <row r="17" spans="1:8" ht="38.25" outlineLevel="7" x14ac:dyDescent="0.2">
      <c r="A17" s="40" t="s">
        <v>159</v>
      </c>
      <c r="B17" s="40" t="s">
        <v>270</v>
      </c>
      <c r="C17" s="40" t="s">
        <v>0</v>
      </c>
      <c r="D17" s="40" t="s">
        <v>9</v>
      </c>
      <c r="E17" s="41" t="s">
        <v>160</v>
      </c>
      <c r="F17" s="41"/>
      <c r="G17" s="34">
        <f t="shared" ref="G17:H17" si="4">G18+G22</f>
        <v>23571448.129999999</v>
      </c>
      <c r="H17" s="34">
        <f t="shared" si="4"/>
        <v>24740091.300000001</v>
      </c>
    </row>
    <row r="18" spans="1:8" ht="25.5" outlineLevel="6" x14ac:dyDescent="0.2">
      <c r="A18" s="40" t="s">
        <v>161</v>
      </c>
      <c r="B18" s="40" t="s">
        <v>270</v>
      </c>
      <c r="C18" s="40" t="s">
        <v>0</v>
      </c>
      <c r="D18" s="40" t="s">
        <v>9</v>
      </c>
      <c r="E18" s="41" t="s">
        <v>162</v>
      </c>
      <c r="F18" s="41"/>
      <c r="G18" s="34">
        <f t="shared" ref="G18:H18" si="5">SUM(G19:G21)</f>
        <v>18449861.539999999</v>
      </c>
      <c r="H18" s="34">
        <f t="shared" si="5"/>
        <v>19618504.710000001</v>
      </c>
    </row>
    <row r="19" spans="1:8" ht="63.75" outlineLevel="7" x14ac:dyDescent="0.2">
      <c r="A19" s="37" t="s">
        <v>79</v>
      </c>
      <c r="B19" s="37" t="s">
        <v>270</v>
      </c>
      <c r="C19" s="37" t="s">
        <v>0</v>
      </c>
      <c r="D19" s="37" t="s">
        <v>9</v>
      </c>
      <c r="E19" s="38" t="s">
        <v>162</v>
      </c>
      <c r="F19" s="38" t="s">
        <v>80</v>
      </c>
      <c r="G19" s="39">
        <f>18449861.54-G20-G21</f>
        <v>17185530.169999998</v>
      </c>
      <c r="H19" s="39">
        <f>19618504.71-H20-H21</f>
        <v>18252069.289999999</v>
      </c>
    </row>
    <row r="20" spans="1:8" ht="25.5" outlineLevel="7" x14ac:dyDescent="0.2">
      <c r="A20" s="37" t="s">
        <v>81</v>
      </c>
      <c r="B20" s="37" t="s">
        <v>270</v>
      </c>
      <c r="C20" s="37" t="s">
        <v>0</v>
      </c>
      <c r="D20" s="37" t="s">
        <v>9</v>
      </c>
      <c r="E20" s="38" t="s">
        <v>162</v>
      </c>
      <c r="F20" s="38" t="s">
        <v>82</v>
      </c>
      <c r="G20" s="39">
        <f>1006601.37+256980</f>
        <v>1263581.3700000001</v>
      </c>
      <c r="H20" s="39">
        <f>267300+1098385.42</f>
        <v>1365685.42</v>
      </c>
    </row>
    <row r="21" spans="1:8" outlineLevel="4" x14ac:dyDescent="0.2">
      <c r="A21" s="37" t="s">
        <v>85</v>
      </c>
      <c r="B21" s="37" t="s">
        <v>270</v>
      </c>
      <c r="C21" s="37" t="s">
        <v>0</v>
      </c>
      <c r="D21" s="37" t="s">
        <v>9</v>
      </c>
      <c r="E21" s="38" t="s">
        <v>162</v>
      </c>
      <c r="F21" s="38" t="s">
        <v>86</v>
      </c>
      <c r="G21" s="39">
        <v>750</v>
      </c>
      <c r="H21" s="39">
        <v>750</v>
      </c>
    </row>
    <row r="22" spans="1:8" ht="51" outlineLevel="5" x14ac:dyDescent="0.2">
      <c r="A22" s="40" t="s">
        <v>163</v>
      </c>
      <c r="B22" s="40" t="s">
        <v>270</v>
      </c>
      <c r="C22" s="40" t="s">
        <v>0</v>
      </c>
      <c r="D22" s="40" t="s">
        <v>9</v>
      </c>
      <c r="E22" s="41" t="s">
        <v>164</v>
      </c>
      <c r="F22" s="41"/>
      <c r="G22" s="34">
        <f t="shared" ref="G22:H22" si="6">SUM(G23:G24)</f>
        <v>5121586.59</v>
      </c>
      <c r="H22" s="34">
        <f t="shared" si="6"/>
        <v>5121586.59</v>
      </c>
    </row>
    <row r="23" spans="1:8" ht="63.75" outlineLevel="7" x14ac:dyDescent="0.2">
      <c r="A23" s="37" t="s">
        <v>79</v>
      </c>
      <c r="B23" s="37" t="s">
        <v>270</v>
      </c>
      <c r="C23" s="37" t="s">
        <v>0</v>
      </c>
      <c r="D23" s="37" t="s">
        <v>9</v>
      </c>
      <c r="E23" s="38" t="s">
        <v>164</v>
      </c>
      <c r="F23" s="38" t="s">
        <v>80</v>
      </c>
      <c r="G23" s="39">
        <f t="shared" ref="G23:H23" si="7">5121586.59-G24</f>
        <v>4730987.8099999996</v>
      </c>
      <c r="H23" s="39">
        <f t="shared" si="7"/>
        <v>4730987.8099999996</v>
      </c>
    </row>
    <row r="24" spans="1:8" ht="25.5" outlineLevel="7" x14ac:dyDescent="0.2">
      <c r="A24" s="37" t="s">
        <v>81</v>
      </c>
      <c r="B24" s="37" t="s">
        <v>270</v>
      </c>
      <c r="C24" s="37" t="s">
        <v>0</v>
      </c>
      <c r="D24" s="37" t="s">
        <v>9</v>
      </c>
      <c r="E24" s="38" t="s">
        <v>164</v>
      </c>
      <c r="F24" s="38" t="s">
        <v>82</v>
      </c>
      <c r="G24" s="39">
        <v>390598.78</v>
      </c>
      <c r="H24" s="39">
        <v>390598.78</v>
      </c>
    </row>
    <row r="25" spans="1:8" ht="25.5" outlineLevel="5" x14ac:dyDescent="0.2">
      <c r="A25" s="40" t="s">
        <v>262</v>
      </c>
      <c r="B25" s="40" t="s">
        <v>270</v>
      </c>
      <c r="C25" s="40" t="s">
        <v>0</v>
      </c>
      <c r="D25" s="40" t="s">
        <v>9</v>
      </c>
      <c r="E25" s="41" t="s">
        <v>263</v>
      </c>
      <c r="F25" s="41"/>
      <c r="G25" s="34">
        <f t="shared" ref="G25:H25" si="8">G26+G29</f>
        <v>3110034.2</v>
      </c>
      <c r="H25" s="34">
        <f t="shared" si="8"/>
        <v>3180826.2</v>
      </c>
    </row>
    <row r="26" spans="1:8" ht="38.25" outlineLevel="7" x14ac:dyDescent="0.2">
      <c r="A26" s="40" t="s">
        <v>264</v>
      </c>
      <c r="B26" s="40" t="s">
        <v>270</v>
      </c>
      <c r="C26" s="40" t="s">
        <v>0</v>
      </c>
      <c r="D26" s="40" t="s">
        <v>9</v>
      </c>
      <c r="E26" s="41" t="s">
        <v>265</v>
      </c>
      <c r="F26" s="41"/>
      <c r="G26" s="34">
        <f t="shared" ref="G26:H26" si="9">SUM(G27:G28)</f>
        <v>2654090.2000000002</v>
      </c>
      <c r="H26" s="34">
        <f t="shared" si="9"/>
        <v>2724882.2</v>
      </c>
    </row>
    <row r="27" spans="1:8" ht="63.75" x14ac:dyDescent="0.2">
      <c r="A27" s="37" t="s">
        <v>79</v>
      </c>
      <c r="B27" s="37" t="s">
        <v>270</v>
      </c>
      <c r="C27" s="37" t="s">
        <v>0</v>
      </c>
      <c r="D27" s="37" t="s">
        <v>9</v>
      </c>
      <c r="E27" s="38" t="s">
        <v>265</v>
      </c>
      <c r="F27" s="38" t="s">
        <v>80</v>
      </c>
      <c r="G27" s="39">
        <f>2654090.2-G28</f>
        <v>2646170.2000000002</v>
      </c>
      <c r="H27" s="39">
        <f>2724882.2-H28</f>
        <v>2716170.2</v>
      </c>
    </row>
    <row r="28" spans="1:8" ht="25.5" outlineLevel="1" x14ac:dyDescent="0.2">
      <c r="A28" s="37" t="s">
        <v>81</v>
      </c>
      <c r="B28" s="37" t="s">
        <v>270</v>
      </c>
      <c r="C28" s="37" t="s">
        <v>0</v>
      </c>
      <c r="D28" s="37" t="s">
        <v>9</v>
      </c>
      <c r="E28" s="38" t="s">
        <v>265</v>
      </c>
      <c r="F28" s="38" t="s">
        <v>82</v>
      </c>
      <c r="G28" s="39">
        <v>7920</v>
      </c>
      <c r="H28" s="39">
        <v>8712</v>
      </c>
    </row>
    <row r="29" spans="1:8" ht="38.25" outlineLevel="4" x14ac:dyDescent="0.2">
      <c r="A29" s="40" t="s">
        <v>266</v>
      </c>
      <c r="B29" s="40" t="s">
        <v>270</v>
      </c>
      <c r="C29" s="40" t="s">
        <v>0</v>
      </c>
      <c r="D29" s="40" t="s">
        <v>9</v>
      </c>
      <c r="E29" s="41" t="s">
        <v>267</v>
      </c>
      <c r="F29" s="41"/>
      <c r="G29" s="34">
        <f t="shared" ref="G29:H29" si="10">G30</f>
        <v>455944</v>
      </c>
      <c r="H29" s="34">
        <f t="shared" si="10"/>
        <v>455944</v>
      </c>
    </row>
    <row r="30" spans="1:8" ht="25.5" outlineLevel="5" x14ac:dyDescent="0.2">
      <c r="A30" s="37" t="s">
        <v>81</v>
      </c>
      <c r="B30" s="37" t="s">
        <v>270</v>
      </c>
      <c r="C30" s="37" t="s">
        <v>0</v>
      </c>
      <c r="D30" s="37" t="s">
        <v>9</v>
      </c>
      <c r="E30" s="38" t="s">
        <v>267</v>
      </c>
      <c r="F30" s="38" t="s">
        <v>82</v>
      </c>
      <c r="G30" s="39">
        <v>455944</v>
      </c>
      <c r="H30" s="39">
        <v>455944</v>
      </c>
    </row>
    <row r="31" spans="1:8" outlineLevel="6" x14ac:dyDescent="0.2">
      <c r="A31" s="40" t="s">
        <v>42</v>
      </c>
      <c r="B31" s="40" t="s">
        <v>270</v>
      </c>
      <c r="C31" s="40" t="s">
        <v>5</v>
      </c>
      <c r="D31" s="40"/>
      <c r="E31" s="41"/>
      <c r="F31" s="41"/>
      <c r="G31" s="34">
        <f t="shared" ref="G31:H35" si="11">G32</f>
        <v>1606648.26</v>
      </c>
      <c r="H31" s="34">
        <f t="shared" si="11"/>
        <v>1767313.09</v>
      </c>
    </row>
    <row r="32" spans="1:8" outlineLevel="7" x14ac:dyDescent="0.2">
      <c r="A32" s="40" t="s">
        <v>271</v>
      </c>
      <c r="B32" s="40" t="s">
        <v>270</v>
      </c>
      <c r="C32" s="40" t="s">
        <v>5</v>
      </c>
      <c r="D32" s="40" t="s">
        <v>21</v>
      </c>
      <c r="E32" s="41"/>
      <c r="F32" s="41"/>
      <c r="G32" s="34">
        <f t="shared" si="11"/>
        <v>1606648.26</v>
      </c>
      <c r="H32" s="34">
        <f t="shared" si="11"/>
        <v>1767313.09</v>
      </c>
    </row>
    <row r="33" spans="1:12" ht="38.25" x14ac:dyDescent="0.2">
      <c r="A33" s="40" t="s">
        <v>377</v>
      </c>
      <c r="B33" s="40" t="s">
        <v>270</v>
      </c>
      <c r="C33" s="40" t="s">
        <v>5</v>
      </c>
      <c r="D33" s="40" t="s">
        <v>21</v>
      </c>
      <c r="E33" s="41" t="s">
        <v>152</v>
      </c>
      <c r="F33" s="41"/>
      <c r="G33" s="34">
        <f t="shared" si="11"/>
        <v>1606648.26</v>
      </c>
      <c r="H33" s="34">
        <f t="shared" si="11"/>
        <v>1767313.09</v>
      </c>
    </row>
    <row r="34" spans="1:12" ht="38.25" outlineLevel="1" x14ac:dyDescent="0.2">
      <c r="A34" s="40" t="s">
        <v>159</v>
      </c>
      <c r="B34" s="40" t="s">
        <v>270</v>
      </c>
      <c r="C34" s="40" t="s">
        <v>5</v>
      </c>
      <c r="D34" s="40" t="s">
        <v>21</v>
      </c>
      <c r="E34" s="41" t="s">
        <v>160</v>
      </c>
      <c r="F34" s="41"/>
      <c r="G34" s="34">
        <f t="shared" si="11"/>
        <v>1606648.26</v>
      </c>
      <c r="H34" s="34">
        <f t="shared" si="11"/>
        <v>1767313.09</v>
      </c>
    </row>
    <row r="35" spans="1:12" ht="25.5" outlineLevel="4" x14ac:dyDescent="0.2">
      <c r="A35" s="40" t="s">
        <v>161</v>
      </c>
      <c r="B35" s="40" t="s">
        <v>270</v>
      </c>
      <c r="C35" s="40" t="s">
        <v>5</v>
      </c>
      <c r="D35" s="40" t="s">
        <v>21</v>
      </c>
      <c r="E35" s="41" t="s">
        <v>162</v>
      </c>
      <c r="F35" s="41"/>
      <c r="G35" s="34">
        <f t="shared" si="11"/>
        <v>1606648.26</v>
      </c>
      <c r="H35" s="34">
        <f t="shared" si="11"/>
        <v>1767313.09</v>
      </c>
    </row>
    <row r="36" spans="1:12" ht="25.5" outlineLevel="5" x14ac:dyDescent="0.2">
      <c r="A36" s="37" t="s">
        <v>81</v>
      </c>
      <c r="B36" s="37" t="s">
        <v>270</v>
      </c>
      <c r="C36" s="37" t="s">
        <v>5</v>
      </c>
      <c r="D36" s="37" t="s">
        <v>21</v>
      </c>
      <c r="E36" s="38" t="s">
        <v>162</v>
      </c>
      <c r="F36" s="38" t="s">
        <v>82</v>
      </c>
      <c r="G36" s="39">
        <v>1606648.26</v>
      </c>
      <c r="H36" s="39">
        <v>1767313.09</v>
      </c>
    </row>
    <row r="37" spans="1:12" ht="38.25" outlineLevel="6" x14ac:dyDescent="0.2">
      <c r="A37" s="40" t="s">
        <v>49</v>
      </c>
      <c r="B37" s="40" t="s">
        <v>270</v>
      </c>
      <c r="C37" s="40" t="s">
        <v>37</v>
      </c>
      <c r="D37" s="40"/>
      <c r="E37" s="41"/>
      <c r="F37" s="41"/>
      <c r="G37" s="34">
        <f t="shared" ref="G37:H37" si="12">G38+G46</f>
        <v>29868800</v>
      </c>
      <c r="H37" s="34">
        <f t="shared" si="12"/>
        <v>31346400</v>
      </c>
    </row>
    <row r="38" spans="1:12" ht="38.25" x14ac:dyDescent="0.2">
      <c r="A38" s="40" t="s">
        <v>38</v>
      </c>
      <c r="B38" s="40" t="s">
        <v>270</v>
      </c>
      <c r="C38" s="40" t="s">
        <v>37</v>
      </c>
      <c r="D38" s="40" t="s">
        <v>0</v>
      </c>
      <c r="E38" s="41"/>
      <c r="F38" s="41"/>
      <c r="G38" s="34">
        <f t="shared" ref="G38:H40" si="13">G39</f>
        <v>15875800</v>
      </c>
      <c r="H38" s="34">
        <f t="shared" si="13"/>
        <v>16657400</v>
      </c>
    </row>
    <row r="39" spans="1:12" ht="38.25" x14ac:dyDescent="0.2">
      <c r="A39" s="40" t="s">
        <v>377</v>
      </c>
      <c r="B39" s="40" t="s">
        <v>270</v>
      </c>
      <c r="C39" s="40" t="s">
        <v>37</v>
      </c>
      <c r="D39" s="40" t="s">
        <v>0</v>
      </c>
      <c r="E39" s="41" t="s">
        <v>152</v>
      </c>
      <c r="F39" s="41"/>
      <c r="G39" s="34">
        <f t="shared" si="13"/>
        <v>15875800</v>
      </c>
      <c r="H39" s="34">
        <f t="shared" si="13"/>
        <v>16657400</v>
      </c>
    </row>
    <row r="40" spans="1:12" ht="38.25" x14ac:dyDescent="0.2">
      <c r="A40" s="40" t="s">
        <v>153</v>
      </c>
      <c r="B40" s="40" t="s">
        <v>270</v>
      </c>
      <c r="C40" s="40" t="s">
        <v>37</v>
      </c>
      <c r="D40" s="40" t="s">
        <v>0</v>
      </c>
      <c r="E40" s="41" t="s">
        <v>154</v>
      </c>
      <c r="F40" s="41"/>
      <c r="G40" s="34">
        <f t="shared" si="13"/>
        <v>15875800</v>
      </c>
      <c r="H40" s="34">
        <f t="shared" si="13"/>
        <v>16657400</v>
      </c>
    </row>
    <row r="41" spans="1:12" ht="38.25" x14ac:dyDescent="0.2">
      <c r="A41" s="40" t="s">
        <v>155</v>
      </c>
      <c r="B41" s="40" t="s">
        <v>270</v>
      </c>
      <c r="C41" s="40" t="s">
        <v>37</v>
      </c>
      <c r="D41" s="40" t="s">
        <v>0</v>
      </c>
      <c r="E41" s="41" t="s">
        <v>156</v>
      </c>
      <c r="F41" s="41"/>
      <c r="G41" s="34">
        <f t="shared" ref="G41:H41" si="14">G42+G44</f>
        <v>15875800</v>
      </c>
      <c r="H41" s="34">
        <f t="shared" si="14"/>
        <v>16657400</v>
      </c>
    </row>
    <row r="42" spans="1:12" ht="38.25" x14ac:dyDescent="0.2">
      <c r="A42" s="40" t="s">
        <v>155</v>
      </c>
      <c r="B42" s="40" t="s">
        <v>270</v>
      </c>
      <c r="C42" s="40" t="s">
        <v>37</v>
      </c>
      <c r="D42" s="40" t="s">
        <v>0</v>
      </c>
      <c r="E42" s="41" t="s">
        <v>156</v>
      </c>
      <c r="F42" s="41"/>
      <c r="G42" s="34">
        <f t="shared" ref="G42:H42" si="15">G43</f>
        <v>15159400</v>
      </c>
      <c r="H42" s="34">
        <f t="shared" si="15"/>
        <v>15913000</v>
      </c>
    </row>
    <row r="43" spans="1:12" x14ac:dyDescent="0.2">
      <c r="A43" s="37" t="s">
        <v>157</v>
      </c>
      <c r="B43" s="37" t="s">
        <v>270</v>
      </c>
      <c r="C43" s="37" t="s">
        <v>37</v>
      </c>
      <c r="D43" s="37" t="s">
        <v>0</v>
      </c>
      <c r="E43" s="38" t="s">
        <v>156</v>
      </c>
      <c r="F43" s="38" t="s">
        <v>158</v>
      </c>
      <c r="G43" s="39">
        <v>15159400</v>
      </c>
      <c r="H43" s="39">
        <v>15913000</v>
      </c>
    </row>
    <row r="44" spans="1:12" ht="76.5" x14ac:dyDescent="0.2">
      <c r="A44" s="40" t="s">
        <v>326</v>
      </c>
      <c r="B44" s="116" t="s">
        <v>270</v>
      </c>
      <c r="C44" s="40" t="s">
        <v>37</v>
      </c>
      <c r="D44" s="40" t="s">
        <v>0</v>
      </c>
      <c r="E44" s="41" t="s">
        <v>325</v>
      </c>
      <c r="F44" s="38"/>
      <c r="G44" s="34">
        <f t="shared" ref="G44:H44" si="16">G45</f>
        <v>716400</v>
      </c>
      <c r="H44" s="34">
        <f t="shared" si="16"/>
        <v>744400</v>
      </c>
    </row>
    <row r="45" spans="1:12" x14ac:dyDescent="0.2">
      <c r="A45" s="37" t="s">
        <v>157</v>
      </c>
      <c r="B45" s="116" t="s">
        <v>270</v>
      </c>
      <c r="C45" s="37" t="s">
        <v>37</v>
      </c>
      <c r="D45" s="37" t="s">
        <v>0</v>
      </c>
      <c r="E45" s="38" t="s">
        <v>325</v>
      </c>
      <c r="F45" s="38" t="s">
        <v>158</v>
      </c>
      <c r="G45" s="39">
        <v>716400</v>
      </c>
      <c r="H45" s="39">
        <v>744400</v>
      </c>
    </row>
    <row r="46" spans="1:12" ht="25.5" x14ac:dyDescent="0.2">
      <c r="A46" s="40" t="s">
        <v>310</v>
      </c>
      <c r="B46" s="116" t="s">
        <v>270</v>
      </c>
      <c r="C46" s="40" t="s">
        <v>37</v>
      </c>
      <c r="D46" s="40" t="s">
        <v>3</v>
      </c>
      <c r="E46" s="38"/>
      <c r="F46" s="38"/>
      <c r="G46" s="34">
        <f t="shared" ref="G46:G48" si="17">G47</f>
        <v>13993000</v>
      </c>
      <c r="H46" s="34">
        <f t="shared" ref="H46:H48" si="18">H47</f>
        <v>14689000</v>
      </c>
    </row>
    <row r="47" spans="1:12" ht="38.25" x14ac:dyDescent="0.2">
      <c r="A47" s="40" t="s">
        <v>151</v>
      </c>
      <c r="B47" s="117" t="s">
        <v>270</v>
      </c>
      <c r="C47" s="40" t="s">
        <v>37</v>
      </c>
      <c r="D47" s="40" t="s">
        <v>3</v>
      </c>
      <c r="E47" s="41" t="s">
        <v>152</v>
      </c>
      <c r="F47" s="41"/>
      <c r="G47" s="34">
        <f t="shared" si="17"/>
        <v>13993000</v>
      </c>
      <c r="H47" s="34">
        <f t="shared" si="18"/>
        <v>14689000</v>
      </c>
    </row>
    <row r="48" spans="1:12" ht="38.25" x14ac:dyDescent="0.2">
      <c r="A48" s="40" t="s">
        <v>153</v>
      </c>
      <c r="B48" s="117" t="s">
        <v>270</v>
      </c>
      <c r="C48" s="40" t="s">
        <v>37</v>
      </c>
      <c r="D48" s="40" t="s">
        <v>3</v>
      </c>
      <c r="E48" s="41" t="s">
        <v>154</v>
      </c>
      <c r="F48" s="41"/>
      <c r="G48" s="34">
        <f t="shared" si="17"/>
        <v>13993000</v>
      </c>
      <c r="H48" s="34">
        <f t="shared" si="18"/>
        <v>14689000</v>
      </c>
      <c r="K48" s="36"/>
      <c r="L48" s="36"/>
    </row>
    <row r="49" spans="1:12" ht="38.25" x14ac:dyDescent="0.2">
      <c r="A49" s="40" t="s">
        <v>155</v>
      </c>
      <c r="B49" s="117" t="s">
        <v>270</v>
      </c>
      <c r="C49" s="40" t="s">
        <v>37</v>
      </c>
      <c r="D49" s="40" t="s">
        <v>3</v>
      </c>
      <c r="E49" s="41" t="s">
        <v>156</v>
      </c>
      <c r="F49" s="41"/>
      <c r="G49" s="34">
        <f t="shared" ref="G49:H49" si="19">G50</f>
        <v>13993000</v>
      </c>
      <c r="H49" s="34">
        <f t="shared" si="19"/>
        <v>14689000</v>
      </c>
    </row>
    <row r="50" spans="1:12" x14ac:dyDescent="0.2">
      <c r="A50" s="37" t="s">
        <v>157</v>
      </c>
      <c r="B50" s="116" t="s">
        <v>270</v>
      </c>
      <c r="C50" s="37" t="s">
        <v>37</v>
      </c>
      <c r="D50" s="37" t="s">
        <v>3</v>
      </c>
      <c r="E50" s="38" t="s">
        <v>156</v>
      </c>
      <c r="F50" s="38" t="s">
        <v>158</v>
      </c>
      <c r="G50" s="39">
        <v>13993000</v>
      </c>
      <c r="H50" s="39">
        <v>14689000</v>
      </c>
    </row>
    <row r="51" spans="1:12" ht="25.5" x14ac:dyDescent="0.2">
      <c r="A51" s="40" t="s">
        <v>272</v>
      </c>
      <c r="B51" s="40" t="s">
        <v>273</v>
      </c>
      <c r="C51" s="40"/>
      <c r="D51" s="40"/>
      <c r="E51" s="41"/>
      <c r="F51" s="41"/>
      <c r="G51" s="34">
        <f>G52+G107+G119+G161+G174+G190+G196+G168</f>
        <v>266589915.78</v>
      </c>
      <c r="H51" s="34">
        <f>H52+H107+H119+H161+H174+H190+H196+H168</f>
        <v>247319265.78</v>
      </c>
    </row>
    <row r="52" spans="1:12" x14ac:dyDescent="0.2">
      <c r="A52" s="40" t="s">
        <v>40</v>
      </c>
      <c r="B52" s="40" t="s">
        <v>273</v>
      </c>
      <c r="C52" s="40" t="s">
        <v>0</v>
      </c>
      <c r="D52" s="40"/>
      <c r="E52" s="41"/>
      <c r="F52" s="41"/>
      <c r="G52" s="34">
        <f>G53+G57+G61+G72+G78+G83</f>
        <v>79265303.780000001</v>
      </c>
      <c r="H52" s="34">
        <f>H53+H57+H61+H72+H78+H83</f>
        <v>80906703.780000001</v>
      </c>
      <c r="J52" s="36"/>
    </row>
    <row r="53" spans="1:12" ht="38.25" x14ac:dyDescent="0.2">
      <c r="A53" s="40" t="s">
        <v>2</v>
      </c>
      <c r="B53" s="40" t="s">
        <v>273</v>
      </c>
      <c r="C53" s="40" t="s">
        <v>0</v>
      </c>
      <c r="D53" s="40" t="s">
        <v>1</v>
      </c>
      <c r="E53" s="41"/>
      <c r="F53" s="41"/>
      <c r="G53" s="34">
        <f t="shared" ref="G53:H53" si="20">G54</f>
        <v>3270200</v>
      </c>
      <c r="H53" s="34">
        <f t="shared" si="20"/>
        <v>3285200</v>
      </c>
    </row>
    <row r="54" spans="1:12" ht="25.5" x14ac:dyDescent="0.2">
      <c r="A54" s="40" t="s">
        <v>258</v>
      </c>
      <c r="B54" s="40" t="s">
        <v>273</v>
      </c>
      <c r="C54" s="40" t="s">
        <v>0</v>
      </c>
      <c r="D54" s="40" t="s">
        <v>1</v>
      </c>
      <c r="E54" s="41" t="s">
        <v>259</v>
      </c>
      <c r="F54" s="41"/>
      <c r="G54" s="34">
        <f t="shared" ref="G54:H54" si="21">SUM(G55:G56)</f>
        <v>3270200</v>
      </c>
      <c r="H54" s="34">
        <f t="shared" si="21"/>
        <v>3285200</v>
      </c>
    </row>
    <row r="55" spans="1:12" ht="63.75" x14ac:dyDescent="0.2">
      <c r="A55" s="37" t="s">
        <v>79</v>
      </c>
      <c r="B55" s="37" t="s">
        <v>273</v>
      </c>
      <c r="C55" s="37" t="s">
        <v>0</v>
      </c>
      <c r="D55" s="37" t="s">
        <v>1</v>
      </c>
      <c r="E55" s="38" t="s">
        <v>259</v>
      </c>
      <c r="F55" s="38" t="s">
        <v>80</v>
      </c>
      <c r="G55" s="39">
        <v>3256200</v>
      </c>
      <c r="H55" s="39">
        <v>3271200</v>
      </c>
      <c r="J55" s="98"/>
      <c r="K55" s="98"/>
      <c r="L55" s="98"/>
    </row>
    <row r="56" spans="1:12" ht="25.5" x14ac:dyDescent="0.2">
      <c r="A56" s="37" t="s">
        <v>81</v>
      </c>
      <c r="B56" s="37" t="s">
        <v>273</v>
      </c>
      <c r="C56" s="37" t="s">
        <v>0</v>
      </c>
      <c r="D56" s="37" t="s">
        <v>1</v>
      </c>
      <c r="E56" s="38" t="s">
        <v>259</v>
      </c>
      <c r="F56" s="38" t="s">
        <v>82</v>
      </c>
      <c r="G56" s="39">
        <v>14000</v>
      </c>
      <c r="H56" s="39">
        <v>14000</v>
      </c>
      <c r="J56" s="36"/>
      <c r="K56" s="36"/>
      <c r="L56" s="36"/>
    </row>
    <row r="57" spans="1:12" ht="51" x14ac:dyDescent="0.2">
      <c r="A57" s="40" t="s">
        <v>4</v>
      </c>
      <c r="B57" s="40" t="s">
        <v>273</v>
      </c>
      <c r="C57" s="40" t="s">
        <v>0</v>
      </c>
      <c r="D57" s="40" t="s">
        <v>3</v>
      </c>
      <c r="E57" s="41"/>
      <c r="F57" s="41"/>
      <c r="G57" s="34">
        <f t="shared" ref="G57:H57" si="22">G58</f>
        <v>2746500</v>
      </c>
      <c r="H57" s="34">
        <f t="shared" si="22"/>
        <v>2696500</v>
      </c>
      <c r="J57" s="98"/>
      <c r="K57" s="98"/>
      <c r="L57" s="98"/>
    </row>
    <row r="58" spans="1:12" ht="25.5" x14ac:dyDescent="0.2">
      <c r="A58" s="40" t="s">
        <v>260</v>
      </c>
      <c r="B58" s="40" t="s">
        <v>273</v>
      </c>
      <c r="C58" s="40" t="s">
        <v>0</v>
      </c>
      <c r="D58" s="40" t="s">
        <v>3</v>
      </c>
      <c r="E58" s="41" t="s">
        <v>261</v>
      </c>
      <c r="F58" s="41"/>
      <c r="G58" s="34">
        <f>SUM(G59:G60)</f>
        <v>2746500</v>
      </c>
      <c r="H58" s="34">
        <f>SUM(H59:H60)</f>
        <v>2696500</v>
      </c>
    </row>
    <row r="59" spans="1:12" ht="63.75" x14ac:dyDescent="0.2">
      <c r="A59" s="37" t="s">
        <v>79</v>
      </c>
      <c r="B59" s="37" t="s">
        <v>273</v>
      </c>
      <c r="C59" s="37" t="s">
        <v>0</v>
      </c>
      <c r="D59" s="37" t="s">
        <v>3</v>
      </c>
      <c r="E59" s="38" t="s">
        <v>261</v>
      </c>
      <c r="F59" s="38" t="s">
        <v>80</v>
      </c>
      <c r="G59" s="39">
        <v>2742000</v>
      </c>
      <c r="H59" s="39">
        <v>2692000</v>
      </c>
    </row>
    <row r="60" spans="1:12" ht="25.5" x14ac:dyDescent="0.2">
      <c r="A60" s="37" t="s">
        <v>81</v>
      </c>
      <c r="B60" s="37" t="s">
        <v>273</v>
      </c>
      <c r="C60" s="37" t="s">
        <v>0</v>
      </c>
      <c r="D60" s="37" t="s">
        <v>3</v>
      </c>
      <c r="E60" s="38" t="s">
        <v>261</v>
      </c>
      <c r="F60" s="38" t="s">
        <v>82</v>
      </c>
      <c r="G60" s="39">
        <v>4500</v>
      </c>
      <c r="H60" s="39">
        <v>4500</v>
      </c>
    </row>
    <row r="61" spans="1:12" ht="51" x14ac:dyDescent="0.2">
      <c r="A61" s="40" t="s">
        <v>6</v>
      </c>
      <c r="B61" s="40" t="s">
        <v>273</v>
      </c>
      <c r="C61" s="40" t="s">
        <v>0</v>
      </c>
      <c r="D61" s="40" t="s">
        <v>5</v>
      </c>
      <c r="E61" s="41"/>
      <c r="F61" s="41"/>
      <c r="G61" s="34">
        <f t="shared" ref="G61:H62" si="23">G62</f>
        <v>68803403.780000001</v>
      </c>
      <c r="H61" s="34">
        <f t="shared" si="23"/>
        <v>70480003.780000001</v>
      </c>
    </row>
    <row r="62" spans="1:12" ht="38.25" x14ac:dyDescent="0.2">
      <c r="A62" s="40" t="s">
        <v>378</v>
      </c>
      <c r="B62" s="40" t="s">
        <v>273</v>
      </c>
      <c r="C62" s="40" t="s">
        <v>0</v>
      </c>
      <c r="D62" s="40" t="s">
        <v>5</v>
      </c>
      <c r="E62" s="41" t="s">
        <v>180</v>
      </c>
      <c r="F62" s="41"/>
      <c r="G62" s="34">
        <f t="shared" si="23"/>
        <v>68803403.780000001</v>
      </c>
      <c r="H62" s="34">
        <f t="shared" si="23"/>
        <v>70480003.780000001</v>
      </c>
    </row>
    <row r="63" spans="1:12" ht="51" x14ac:dyDescent="0.2">
      <c r="A63" s="40" t="s">
        <v>181</v>
      </c>
      <c r="B63" s="40" t="s">
        <v>273</v>
      </c>
      <c r="C63" s="40" t="s">
        <v>0</v>
      </c>
      <c r="D63" s="40" t="s">
        <v>5</v>
      </c>
      <c r="E63" s="41" t="s">
        <v>182</v>
      </c>
      <c r="F63" s="41"/>
      <c r="G63" s="34">
        <f t="shared" ref="G63:H63" si="24">G64+G68+G70</f>
        <v>68803403.780000001</v>
      </c>
      <c r="H63" s="34">
        <f t="shared" si="24"/>
        <v>70480003.780000001</v>
      </c>
    </row>
    <row r="64" spans="1:12" ht="25.5" x14ac:dyDescent="0.2">
      <c r="A64" s="40" t="s">
        <v>188</v>
      </c>
      <c r="B64" s="40" t="s">
        <v>273</v>
      </c>
      <c r="C64" s="40" t="s">
        <v>0</v>
      </c>
      <c r="D64" s="40" t="s">
        <v>5</v>
      </c>
      <c r="E64" s="41" t="s">
        <v>187</v>
      </c>
      <c r="F64" s="41"/>
      <c r="G64" s="34">
        <f t="shared" ref="G64:H64" si="25">SUM(G65:G67)</f>
        <v>64205354.100000001</v>
      </c>
      <c r="H64" s="34">
        <f t="shared" si="25"/>
        <v>65881954.100000001</v>
      </c>
    </row>
    <row r="65" spans="1:8" ht="63.75" x14ac:dyDescent="0.2">
      <c r="A65" s="37" t="s">
        <v>79</v>
      </c>
      <c r="B65" s="37" t="s">
        <v>273</v>
      </c>
      <c r="C65" s="37" t="s">
        <v>0</v>
      </c>
      <c r="D65" s="37" t="s">
        <v>5</v>
      </c>
      <c r="E65" s="38" t="s">
        <v>187</v>
      </c>
      <c r="F65" s="38" t="s">
        <v>80</v>
      </c>
      <c r="G65" s="39">
        <f>43432100+6894644.1+276800+10+6000000</f>
        <v>56603554.100000001</v>
      </c>
      <c r="H65" s="39">
        <f>48216600+67924.1+1194434-4+6000000</f>
        <v>55478954.100000001</v>
      </c>
    </row>
    <row r="66" spans="1:8" ht="25.5" x14ac:dyDescent="0.2">
      <c r="A66" s="37" t="s">
        <v>81</v>
      </c>
      <c r="B66" s="37" t="s">
        <v>273</v>
      </c>
      <c r="C66" s="37" t="s">
        <v>0</v>
      </c>
      <c r="D66" s="37" t="s">
        <v>5</v>
      </c>
      <c r="E66" s="38" t="s">
        <v>187</v>
      </c>
      <c r="F66" s="38" t="s">
        <v>82</v>
      </c>
      <c r="G66" s="39">
        <v>7443900</v>
      </c>
      <c r="H66" s="39">
        <v>10206000</v>
      </c>
    </row>
    <row r="67" spans="1:8" x14ac:dyDescent="0.2">
      <c r="A67" s="37" t="s">
        <v>85</v>
      </c>
      <c r="B67" s="37" t="s">
        <v>273</v>
      </c>
      <c r="C67" s="37" t="s">
        <v>0</v>
      </c>
      <c r="D67" s="37" t="s">
        <v>5</v>
      </c>
      <c r="E67" s="38" t="s">
        <v>187</v>
      </c>
      <c r="F67" s="38" t="s">
        <v>86</v>
      </c>
      <c r="G67" s="39">
        <v>157900</v>
      </c>
      <c r="H67" s="39">
        <v>197000</v>
      </c>
    </row>
    <row r="68" spans="1:8" ht="63.75" x14ac:dyDescent="0.2">
      <c r="A68" s="40" t="s">
        <v>196</v>
      </c>
      <c r="B68" s="40" t="s">
        <v>273</v>
      </c>
      <c r="C68" s="40" t="s">
        <v>0</v>
      </c>
      <c r="D68" s="40" t="s">
        <v>5</v>
      </c>
      <c r="E68" s="41" t="s">
        <v>189</v>
      </c>
      <c r="F68" s="41"/>
      <c r="G68" s="34">
        <f t="shared" ref="G68:H68" si="26">G69</f>
        <v>647397.78</v>
      </c>
      <c r="H68" s="34">
        <f t="shared" si="26"/>
        <v>647397.78</v>
      </c>
    </row>
    <row r="69" spans="1:8" ht="63.75" x14ac:dyDescent="0.2">
      <c r="A69" s="37" t="s">
        <v>79</v>
      </c>
      <c r="B69" s="37" t="s">
        <v>273</v>
      </c>
      <c r="C69" s="37" t="s">
        <v>0</v>
      </c>
      <c r="D69" s="37" t="s">
        <v>5</v>
      </c>
      <c r="E69" s="38" t="s">
        <v>189</v>
      </c>
      <c r="F69" s="38" t="s">
        <v>80</v>
      </c>
      <c r="G69" s="39">
        <v>647397.78</v>
      </c>
      <c r="H69" s="39">
        <v>647397.78</v>
      </c>
    </row>
    <row r="70" spans="1:8" ht="63.75" x14ac:dyDescent="0.2">
      <c r="A70" s="40" t="s">
        <v>403</v>
      </c>
      <c r="B70" s="40" t="s">
        <v>273</v>
      </c>
      <c r="C70" s="40" t="s">
        <v>0</v>
      </c>
      <c r="D70" s="40" t="s">
        <v>5</v>
      </c>
      <c r="E70" s="41" t="s">
        <v>333</v>
      </c>
      <c r="F70" s="41"/>
      <c r="G70" s="34">
        <f t="shared" ref="G70:H70" si="27">G71</f>
        <v>3950651.9</v>
      </c>
      <c r="H70" s="34">
        <f t="shared" si="27"/>
        <v>3950651.9</v>
      </c>
    </row>
    <row r="71" spans="1:8" ht="25.5" x14ac:dyDescent="0.2">
      <c r="A71" s="37" t="s">
        <v>81</v>
      </c>
      <c r="B71" s="110" t="s">
        <v>273</v>
      </c>
      <c r="C71" s="37" t="s">
        <v>0</v>
      </c>
      <c r="D71" s="37" t="s">
        <v>5</v>
      </c>
      <c r="E71" s="38" t="s">
        <v>333</v>
      </c>
      <c r="F71" s="38" t="s">
        <v>82</v>
      </c>
      <c r="G71" s="39">
        <v>3950651.9</v>
      </c>
      <c r="H71" s="39">
        <v>3950651.9</v>
      </c>
    </row>
    <row r="72" spans="1:8" x14ac:dyDescent="0.2">
      <c r="A72" s="40" t="s">
        <v>8</v>
      </c>
      <c r="B72" s="40" t="s">
        <v>273</v>
      </c>
      <c r="C72" s="40" t="s">
        <v>0</v>
      </c>
      <c r="D72" s="40" t="s">
        <v>7</v>
      </c>
      <c r="E72" s="41"/>
      <c r="F72" s="41"/>
      <c r="G72" s="34">
        <f t="shared" ref="G72:H76" si="28">G73</f>
        <v>2400</v>
      </c>
      <c r="H72" s="34">
        <f t="shared" si="28"/>
        <v>2200</v>
      </c>
    </row>
    <row r="73" spans="1:8" ht="38.25" x14ac:dyDescent="0.2">
      <c r="A73" s="40" t="s">
        <v>378</v>
      </c>
      <c r="B73" s="40" t="s">
        <v>273</v>
      </c>
      <c r="C73" s="40" t="s">
        <v>0</v>
      </c>
      <c r="D73" s="40" t="s">
        <v>7</v>
      </c>
      <c r="E73" s="41" t="s">
        <v>180</v>
      </c>
      <c r="F73" s="41"/>
      <c r="G73" s="34">
        <f t="shared" si="28"/>
        <v>2400</v>
      </c>
      <c r="H73" s="34">
        <f t="shared" si="28"/>
        <v>2200</v>
      </c>
    </row>
    <row r="74" spans="1:8" ht="51" x14ac:dyDescent="0.2">
      <c r="A74" s="40" t="s">
        <v>181</v>
      </c>
      <c r="B74" s="40" t="s">
        <v>273</v>
      </c>
      <c r="C74" s="40" t="s">
        <v>0</v>
      </c>
      <c r="D74" s="40" t="s">
        <v>7</v>
      </c>
      <c r="E74" s="41" t="s">
        <v>182</v>
      </c>
      <c r="F74" s="41"/>
      <c r="G74" s="34">
        <f t="shared" si="28"/>
        <v>2400</v>
      </c>
      <c r="H74" s="34">
        <f t="shared" si="28"/>
        <v>2200</v>
      </c>
    </row>
    <row r="75" spans="1:8" ht="25.5" x14ac:dyDescent="0.2">
      <c r="A75" s="40" t="s">
        <v>188</v>
      </c>
      <c r="B75" s="40" t="s">
        <v>273</v>
      </c>
      <c r="C75" s="40" t="s">
        <v>0</v>
      </c>
      <c r="D75" s="40" t="s">
        <v>7</v>
      </c>
      <c r="E75" s="41" t="s">
        <v>187</v>
      </c>
      <c r="F75" s="41"/>
      <c r="G75" s="34">
        <f t="shared" si="28"/>
        <v>2400</v>
      </c>
      <c r="H75" s="34">
        <f t="shared" si="28"/>
        <v>2200</v>
      </c>
    </row>
    <row r="76" spans="1:8" ht="51" x14ac:dyDescent="0.2">
      <c r="A76" s="40" t="s">
        <v>190</v>
      </c>
      <c r="B76" s="40" t="s">
        <v>273</v>
      </c>
      <c r="C76" s="40" t="s">
        <v>0</v>
      </c>
      <c r="D76" s="40" t="s">
        <v>7</v>
      </c>
      <c r="E76" s="41" t="s">
        <v>327</v>
      </c>
      <c r="F76" s="41"/>
      <c r="G76" s="34">
        <f t="shared" si="28"/>
        <v>2400</v>
      </c>
      <c r="H76" s="34">
        <f t="shared" si="28"/>
        <v>2200</v>
      </c>
    </row>
    <row r="77" spans="1:8" ht="25.5" x14ac:dyDescent="0.2">
      <c r="A77" s="37" t="s">
        <v>81</v>
      </c>
      <c r="B77" s="37" t="s">
        <v>273</v>
      </c>
      <c r="C77" s="37" t="s">
        <v>0</v>
      </c>
      <c r="D77" s="37" t="s">
        <v>7</v>
      </c>
      <c r="E77" s="38" t="s">
        <v>327</v>
      </c>
      <c r="F77" s="38" t="s">
        <v>82</v>
      </c>
      <c r="G77" s="39">
        <v>2400</v>
      </c>
      <c r="H77" s="39">
        <v>2200</v>
      </c>
    </row>
    <row r="78" spans="1:8" x14ac:dyDescent="0.2">
      <c r="A78" s="40" t="s">
        <v>12</v>
      </c>
      <c r="B78" s="40" t="s">
        <v>273</v>
      </c>
      <c r="C78" s="40" t="s">
        <v>0</v>
      </c>
      <c r="D78" s="40" t="s">
        <v>11</v>
      </c>
      <c r="E78" s="41"/>
      <c r="F78" s="41"/>
      <c r="G78" s="34">
        <f t="shared" ref="G78:H81" si="29">G79</f>
        <v>200000</v>
      </c>
      <c r="H78" s="34">
        <f t="shared" si="29"/>
        <v>200000</v>
      </c>
    </row>
    <row r="79" spans="1:8" ht="25.5" x14ac:dyDescent="0.2">
      <c r="A79" s="40" t="s">
        <v>165</v>
      </c>
      <c r="B79" s="40" t="s">
        <v>273</v>
      </c>
      <c r="C79" s="40" t="s">
        <v>0</v>
      </c>
      <c r="D79" s="40" t="s">
        <v>11</v>
      </c>
      <c r="E79" s="41" t="s">
        <v>166</v>
      </c>
      <c r="F79" s="41"/>
      <c r="G79" s="34">
        <f t="shared" si="29"/>
        <v>200000</v>
      </c>
      <c r="H79" s="34">
        <f t="shared" si="29"/>
        <v>200000</v>
      </c>
    </row>
    <row r="80" spans="1:8" ht="25.5" x14ac:dyDescent="0.2">
      <c r="A80" s="40" t="s">
        <v>173</v>
      </c>
      <c r="B80" s="40" t="s">
        <v>273</v>
      </c>
      <c r="C80" s="40" t="s">
        <v>0</v>
      </c>
      <c r="D80" s="40" t="s">
        <v>11</v>
      </c>
      <c r="E80" s="41" t="s">
        <v>174</v>
      </c>
      <c r="F80" s="41"/>
      <c r="G80" s="34">
        <f t="shared" si="29"/>
        <v>200000</v>
      </c>
      <c r="H80" s="34">
        <f t="shared" si="29"/>
        <v>200000</v>
      </c>
    </row>
    <row r="81" spans="1:8" ht="38.25" x14ac:dyDescent="0.2">
      <c r="A81" s="40" t="s">
        <v>177</v>
      </c>
      <c r="B81" s="40" t="s">
        <v>273</v>
      </c>
      <c r="C81" s="40" t="s">
        <v>0</v>
      </c>
      <c r="D81" s="40" t="s">
        <v>11</v>
      </c>
      <c r="E81" s="41" t="s">
        <v>178</v>
      </c>
      <c r="F81" s="41"/>
      <c r="G81" s="34">
        <f t="shared" si="29"/>
        <v>200000</v>
      </c>
      <c r="H81" s="34">
        <f t="shared" si="29"/>
        <v>200000</v>
      </c>
    </row>
    <row r="82" spans="1:8" x14ac:dyDescent="0.2">
      <c r="A82" s="37" t="s">
        <v>85</v>
      </c>
      <c r="B82" s="37" t="s">
        <v>273</v>
      </c>
      <c r="C82" s="37" t="s">
        <v>0</v>
      </c>
      <c r="D82" s="37" t="s">
        <v>11</v>
      </c>
      <c r="E82" s="38" t="s">
        <v>178</v>
      </c>
      <c r="F82" s="38" t="s">
        <v>86</v>
      </c>
      <c r="G82" s="39">
        <v>200000</v>
      </c>
      <c r="H82" s="39">
        <v>200000</v>
      </c>
    </row>
    <row r="83" spans="1:8" x14ac:dyDescent="0.2">
      <c r="A83" s="40" t="s">
        <v>14</v>
      </c>
      <c r="B83" s="40" t="s">
        <v>273</v>
      </c>
      <c r="C83" s="40" t="s">
        <v>0</v>
      </c>
      <c r="D83" s="40" t="s">
        <v>13</v>
      </c>
      <c r="E83" s="41"/>
      <c r="F83" s="41"/>
      <c r="G83" s="34">
        <f t="shared" ref="G83:H83" si="30">G84</f>
        <v>4242800</v>
      </c>
      <c r="H83" s="34">
        <f t="shared" si="30"/>
        <v>4242800</v>
      </c>
    </row>
    <row r="84" spans="1:8" ht="38.25" x14ac:dyDescent="0.2">
      <c r="A84" s="40" t="s">
        <v>378</v>
      </c>
      <c r="B84" s="40" t="s">
        <v>273</v>
      </c>
      <c r="C84" s="40" t="s">
        <v>0</v>
      </c>
      <c r="D84" s="40" t="s">
        <v>13</v>
      </c>
      <c r="E84" s="41" t="s">
        <v>180</v>
      </c>
      <c r="F84" s="41"/>
      <c r="G84" s="34">
        <f>G85+G98</f>
        <v>4242800</v>
      </c>
      <c r="H84" s="34">
        <f>H85+H98</f>
        <v>4242800</v>
      </c>
    </row>
    <row r="85" spans="1:8" ht="51" x14ac:dyDescent="0.2">
      <c r="A85" s="40" t="s">
        <v>181</v>
      </c>
      <c r="B85" s="40" t="s">
        <v>273</v>
      </c>
      <c r="C85" s="40" t="s">
        <v>0</v>
      </c>
      <c r="D85" s="40" t="s">
        <v>13</v>
      </c>
      <c r="E85" s="41" t="s">
        <v>182</v>
      </c>
      <c r="F85" s="41"/>
      <c r="G85" s="34">
        <f t="shared" ref="G85:H85" si="31">G86</f>
        <v>3676700</v>
      </c>
      <c r="H85" s="34">
        <f t="shared" si="31"/>
        <v>3676700</v>
      </c>
    </row>
    <row r="86" spans="1:8" ht="25.5" x14ac:dyDescent="0.2">
      <c r="A86" s="40" t="s">
        <v>188</v>
      </c>
      <c r="B86" s="40" t="s">
        <v>273</v>
      </c>
      <c r="C86" s="40" t="s">
        <v>0</v>
      </c>
      <c r="D86" s="40" t="s">
        <v>13</v>
      </c>
      <c r="E86" s="41" t="s">
        <v>187</v>
      </c>
      <c r="F86" s="41"/>
      <c r="G86" s="34">
        <f t="shared" ref="G86:H86" si="32">G87+G90+G93+G96</f>
        <v>3676700</v>
      </c>
      <c r="H86" s="34">
        <f t="shared" si="32"/>
        <v>3676700</v>
      </c>
    </row>
    <row r="87" spans="1:8" ht="63.75" x14ac:dyDescent="0.2">
      <c r="A87" s="40" t="s">
        <v>192</v>
      </c>
      <c r="B87" s="40" t="s">
        <v>273</v>
      </c>
      <c r="C87" s="40" t="s">
        <v>0</v>
      </c>
      <c r="D87" s="40" t="s">
        <v>13</v>
      </c>
      <c r="E87" s="41" t="s">
        <v>328</v>
      </c>
      <c r="F87" s="41"/>
      <c r="G87" s="34">
        <f>SUM(G88:G89)</f>
        <v>1045000</v>
      </c>
      <c r="H87" s="34">
        <f>SUM(H88:H89)</f>
        <v>1045000</v>
      </c>
    </row>
    <row r="88" spans="1:8" ht="63.75" x14ac:dyDescent="0.2">
      <c r="A88" s="37" t="s">
        <v>79</v>
      </c>
      <c r="B88" s="37" t="s">
        <v>273</v>
      </c>
      <c r="C88" s="37" t="s">
        <v>0</v>
      </c>
      <c r="D88" s="37" t="s">
        <v>13</v>
      </c>
      <c r="E88" s="38" t="s">
        <v>328</v>
      </c>
      <c r="F88" s="38" t="s">
        <v>80</v>
      </c>
      <c r="G88" s="39">
        <v>959000</v>
      </c>
      <c r="H88" s="39">
        <v>959000</v>
      </c>
    </row>
    <row r="89" spans="1:8" ht="25.5" x14ac:dyDescent="0.2">
      <c r="A89" s="37" t="s">
        <v>81</v>
      </c>
      <c r="B89" s="37" t="s">
        <v>273</v>
      </c>
      <c r="C89" s="37" t="s">
        <v>0</v>
      </c>
      <c r="D89" s="37" t="s">
        <v>13</v>
      </c>
      <c r="E89" s="38" t="s">
        <v>328</v>
      </c>
      <c r="F89" s="38" t="s">
        <v>82</v>
      </c>
      <c r="G89" s="39">
        <v>86000</v>
      </c>
      <c r="H89" s="39">
        <v>86000</v>
      </c>
    </row>
    <row r="90" spans="1:8" ht="25.5" x14ac:dyDescent="0.2">
      <c r="A90" s="40" t="s">
        <v>193</v>
      </c>
      <c r="B90" s="40" t="s">
        <v>273</v>
      </c>
      <c r="C90" s="40" t="s">
        <v>0</v>
      </c>
      <c r="D90" s="40" t="s">
        <v>13</v>
      </c>
      <c r="E90" s="41" t="s">
        <v>329</v>
      </c>
      <c r="F90" s="41"/>
      <c r="G90" s="34">
        <f>SUM(G91:G92)</f>
        <v>1283100</v>
      </c>
      <c r="H90" s="34">
        <f>SUM(H91:H92)</f>
        <v>1283100</v>
      </c>
    </row>
    <row r="91" spans="1:8" ht="63.75" x14ac:dyDescent="0.2">
      <c r="A91" s="37" t="s">
        <v>79</v>
      </c>
      <c r="B91" s="37" t="s">
        <v>273</v>
      </c>
      <c r="C91" s="37" t="s">
        <v>0</v>
      </c>
      <c r="D91" s="37" t="s">
        <v>13</v>
      </c>
      <c r="E91" s="38" t="s">
        <v>329</v>
      </c>
      <c r="F91" s="38" t="s">
        <v>80</v>
      </c>
      <c r="G91" s="39">
        <v>1194484</v>
      </c>
      <c r="H91" s="39">
        <v>1194484</v>
      </c>
    </row>
    <row r="92" spans="1:8" ht="25.5" x14ac:dyDescent="0.2">
      <c r="A92" s="37" t="s">
        <v>81</v>
      </c>
      <c r="B92" s="37" t="s">
        <v>273</v>
      </c>
      <c r="C92" s="37" t="s">
        <v>0</v>
      </c>
      <c r="D92" s="37" t="s">
        <v>13</v>
      </c>
      <c r="E92" s="38" t="s">
        <v>329</v>
      </c>
      <c r="F92" s="38" t="s">
        <v>82</v>
      </c>
      <c r="G92" s="39">
        <v>88616</v>
      </c>
      <c r="H92" s="39">
        <v>88616</v>
      </c>
    </row>
    <row r="93" spans="1:8" ht="51" x14ac:dyDescent="0.2">
      <c r="A93" s="40" t="s">
        <v>194</v>
      </c>
      <c r="B93" s="40" t="s">
        <v>273</v>
      </c>
      <c r="C93" s="40" t="s">
        <v>0</v>
      </c>
      <c r="D93" s="40" t="s">
        <v>13</v>
      </c>
      <c r="E93" s="41" t="s">
        <v>330</v>
      </c>
      <c r="F93" s="41"/>
      <c r="G93" s="34">
        <f>SUM(G94:G95)</f>
        <v>1347900</v>
      </c>
      <c r="H93" s="34">
        <f>SUM(H94:H95)</f>
        <v>1347900</v>
      </c>
    </row>
    <row r="94" spans="1:8" ht="63.75" x14ac:dyDescent="0.2">
      <c r="A94" s="37" t="s">
        <v>79</v>
      </c>
      <c r="B94" s="37" t="s">
        <v>273</v>
      </c>
      <c r="C94" s="37" t="s">
        <v>0</v>
      </c>
      <c r="D94" s="37" t="s">
        <v>13</v>
      </c>
      <c r="E94" s="38" t="s">
        <v>330</v>
      </c>
      <c r="F94" s="38" t="s">
        <v>80</v>
      </c>
      <c r="G94" s="39">
        <v>1305580</v>
      </c>
      <c r="H94" s="39">
        <v>1305580</v>
      </c>
    </row>
    <row r="95" spans="1:8" ht="25.5" x14ac:dyDescent="0.2">
      <c r="A95" s="37" t="s">
        <v>81</v>
      </c>
      <c r="B95" s="37" t="s">
        <v>273</v>
      </c>
      <c r="C95" s="37" t="s">
        <v>0</v>
      </c>
      <c r="D95" s="37" t="s">
        <v>13</v>
      </c>
      <c r="E95" s="38" t="s">
        <v>330</v>
      </c>
      <c r="F95" s="38" t="s">
        <v>82</v>
      </c>
      <c r="G95" s="39">
        <v>42320</v>
      </c>
      <c r="H95" s="39">
        <v>42320</v>
      </c>
    </row>
    <row r="96" spans="1:8" ht="102" x14ac:dyDescent="0.2">
      <c r="A96" s="102" t="s">
        <v>195</v>
      </c>
      <c r="B96" s="102" t="s">
        <v>273</v>
      </c>
      <c r="C96" s="40" t="s">
        <v>0</v>
      </c>
      <c r="D96" s="40" t="s">
        <v>13</v>
      </c>
      <c r="E96" s="41" t="s">
        <v>331</v>
      </c>
      <c r="F96" s="41"/>
      <c r="G96" s="34">
        <f t="shared" ref="G96:H96" si="33">G97</f>
        <v>700</v>
      </c>
      <c r="H96" s="34">
        <f t="shared" si="33"/>
        <v>700</v>
      </c>
    </row>
    <row r="97" spans="1:8" ht="25.5" x14ac:dyDescent="0.2">
      <c r="A97" s="37" t="s">
        <v>81</v>
      </c>
      <c r="B97" s="110" t="s">
        <v>273</v>
      </c>
      <c r="C97" s="37" t="s">
        <v>0</v>
      </c>
      <c r="D97" s="37" t="s">
        <v>13</v>
      </c>
      <c r="E97" s="38" t="s">
        <v>331</v>
      </c>
      <c r="F97" s="38" t="s">
        <v>82</v>
      </c>
      <c r="G97" s="39">
        <v>700</v>
      </c>
      <c r="H97" s="39">
        <v>700</v>
      </c>
    </row>
    <row r="98" spans="1:8" ht="25.5" x14ac:dyDescent="0.2">
      <c r="A98" s="40" t="s">
        <v>209</v>
      </c>
      <c r="B98" s="40" t="s">
        <v>273</v>
      </c>
      <c r="C98" s="40" t="s">
        <v>0</v>
      </c>
      <c r="D98" s="40" t="s">
        <v>13</v>
      </c>
      <c r="E98" s="41" t="s">
        <v>210</v>
      </c>
      <c r="F98" s="41"/>
      <c r="G98" s="34">
        <f t="shared" ref="G98:H98" si="34">G99+G101+G105+G103</f>
        <v>566100</v>
      </c>
      <c r="H98" s="34">
        <f t="shared" si="34"/>
        <v>566100</v>
      </c>
    </row>
    <row r="99" spans="1:8" ht="51" x14ac:dyDescent="0.2">
      <c r="A99" s="40" t="s">
        <v>211</v>
      </c>
      <c r="B99" s="40" t="s">
        <v>273</v>
      </c>
      <c r="C99" s="40" t="s">
        <v>0</v>
      </c>
      <c r="D99" s="40" t="s">
        <v>13</v>
      </c>
      <c r="E99" s="41" t="s">
        <v>212</v>
      </c>
      <c r="F99" s="41"/>
      <c r="G99" s="34">
        <f t="shared" ref="G99:H99" si="35">G100</f>
        <v>370000</v>
      </c>
      <c r="H99" s="34">
        <f t="shared" si="35"/>
        <v>370000</v>
      </c>
    </row>
    <row r="100" spans="1:8" ht="25.5" x14ac:dyDescent="0.2">
      <c r="A100" s="37" t="s">
        <v>81</v>
      </c>
      <c r="B100" s="37" t="s">
        <v>273</v>
      </c>
      <c r="C100" s="37" t="s">
        <v>0</v>
      </c>
      <c r="D100" s="37" t="s">
        <v>13</v>
      </c>
      <c r="E100" s="38" t="s">
        <v>212</v>
      </c>
      <c r="F100" s="38" t="s">
        <v>82</v>
      </c>
      <c r="G100" s="39">
        <v>370000</v>
      </c>
      <c r="H100" s="39">
        <v>370000</v>
      </c>
    </row>
    <row r="101" spans="1:8" ht="51" x14ac:dyDescent="0.2">
      <c r="A101" s="40" t="s">
        <v>213</v>
      </c>
      <c r="B101" s="40" t="s">
        <v>273</v>
      </c>
      <c r="C101" s="40" t="s">
        <v>0</v>
      </c>
      <c r="D101" s="40" t="s">
        <v>13</v>
      </c>
      <c r="E101" s="41" t="s">
        <v>214</v>
      </c>
      <c r="F101" s="41"/>
      <c r="G101" s="34">
        <f t="shared" ref="G101:H101" si="36">G102</f>
        <v>30000</v>
      </c>
      <c r="H101" s="34">
        <f t="shared" si="36"/>
        <v>30000</v>
      </c>
    </row>
    <row r="102" spans="1:8" ht="63.75" x14ac:dyDescent="0.2">
      <c r="A102" s="37" t="s">
        <v>79</v>
      </c>
      <c r="B102" s="37" t="s">
        <v>273</v>
      </c>
      <c r="C102" s="37" t="s">
        <v>0</v>
      </c>
      <c r="D102" s="37" t="s">
        <v>13</v>
      </c>
      <c r="E102" s="38" t="s">
        <v>214</v>
      </c>
      <c r="F102" s="38" t="s">
        <v>82</v>
      </c>
      <c r="G102" s="39">
        <v>30000</v>
      </c>
      <c r="H102" s="39">
        <v>30000</v>
      </c>
    </row>
    <row r="103" spans="1:8" ht="76.5" x14ac:dyDescent="0.2">
      <c r="A103" s="40" t="s">
        <v>416</v>
      </c>
      <c r="B103" s="40" t="s">
        <v>273</v>
      </c>
      <c r="C103" s="40" t="s">
        <v>0</v>
      </c>
      <c r="D103" s="40" t="s">
        <v>13</v>
      </c>
      <c r="E103" s="41" t="s">
        <v>215</v>
      </c>
      <c r="F103" s="41"/>
      <c r="G103" s="34">
        <f t="shared" ref="G103:H103" si="37">G104</f>
        <v>20000</v>
      </c>
      <c r="H103" s="34">
        <f t="shared" si="37"/>
        <v>20000</v>
      </c>
    </row>
    <row r="104" spans="1:8" ht="25.5" x14ac:dyDescent="0.2">
      <c r="A104" s="37" t="s">
        <v>81</v>
      </c>
      <c r="B104" s="37" t="s">
        <v>273</v>
      </c>
      <c r="C104" s="37" t="s">
        <v>0</v>
      </c>
      <c r="D104" s="37" t="s">
        <v>13</v>
      </c>
      <c r="E104" s="38" t="s">
        <v>215</v>
      </c>
      <c r="F104" s="38" t="s">
        <v>82</v>
      </c>
      <c r="G104" s="39">
        <v>20000</v>
      </c>
      <c r="H104" s="39">
        <v>20000</v>
      </c>
    </row>
    <row r="105" spans="1:8" ht="38.25" x14ac:dyDescent="0.2">
      <c r="A105" s="40" t="s">
        <v>216</v>
      </c>
      <c r="B105" s="40" t="s">
        <v>273</v>
      </c>
      <c r="C105" s="40" t="s">
        <v>0</v>
      </c>
      <c r="D105" s="40" t="s">
        <v>13</v>
      </c>
      <c r="E105" s="41" t="s">
        <v>217</v>
      </c>
      <c r="F105" s="41"/>
      <c r="G105" s="34">
        <f>SUM(G106:G106)</f>
        <v>146100</v>
      </c>
      <c r="H105" s="34">
        <f>SUM(H106:H106)</f>
        <v>146100</v>
      </c>
    </row>
    <row r="106" spans="1:8" ht="25.5" x14ac:dyDescent="0.2">
      <c r="A106" s="37" t="s">
        <v>81</v>
      </c>
      <c r="B106" s="37" t="s">
        <v>273</v>
      </c>
      <c r="C106" s="37" t="s">
        <v>0</v>
      </c>
      <c r="D106" s="37" t="s">
        <v>13</v>
      </c>
      <c r="E106" s="38" t="s">
        <v>217</v>
      </c>
      <c r="F106" s="38" t="s">
        <v>82</v>
      </c>
      <c r="G106" s="39">
        <v>146100</v>
      </c>
      <c r="H106" s="39">
        <v>146100</v>
      </c>
    </row>
    <row r="107" spans="1:8" ht="25.5" x14ac:dyDescent="0.2">
      <c r="A107" s="109" t="s">
        <v>41</v>
      </c>
      <c r="B107" s="40" t="s">
        <v>273</v>
      </c>
      <c r="C107" s="40" t="s">
        <v>3</v>
      </c>
      <c r="D107" s="40"/>
      <c r="E107" s="41"/>
      <c r="F107" s="41"/>
      <c r="G107" s="34">
        <f t="shared" ref="G107:H108" si="38">G108</f>
        <v>6083870</v>
      </c>
      <c r="H107" s="34">
        <f t="shared" si="38"/>
        <v>6059870</v>
      </c>
    </row>
    <row r="108" spans="1:8" ht="38.25" x14ac:dyDescent="0.2">
      <c r="A108" s="40" t="s">
        <v>16</v>
      </c>
      <c r="B108" s="40" t="s">
        <v>273</v>
      </c>
      <c r="C108" s="40" t="s">
        <v>3</v>
      </c>
      <c r="D108" s="40" t="s">
        <v>15</v>
      </c>
      <c r="E108" s="41"/>
      <c r="F108" s="41"/>
      <c r="G108" s="34">
        <f t="shared" si="38"/>
        <v>6083870</v>
      </c>
      <c r="H108" s="34">
        <f t="shared" si="38"/>
        <v>6059870</v>
      </c>
    </row>
    <row r="109" spans="1:8" ht="25.5" x14ac:dyDescent="0.2">
      <c r="A109" s="40" t="s">
        <v>381</v>
      </c>
      <c r="B109" s="40" t="s">
        <v>273</v>
      </c>
      <c r="C109" s="40" t="s">
        <v>3</v>
      </c>
      <c r="D109" s="40" t="s">
        <v>15</v>
      </c>
      <c r="E109" s="41" t="s">
        <v>166</v>
      </c>
      <c r="F109" s="41"/>
      <c r="G109" s="34">
        <f t="shared" ref="G109:H109" si="39">G110+G116</f>
        <v>6083870</v>
      </c>
      <c r="H109" s="34">
        <f t="shared" si="39"/>
        <v>6059870</v>
      </c>
    </row>
    <row r="110" spans="1:8" ht="25.5" x14ac:dyDescent="0.2">
      <c r="A110" s="40" t="s">
        <v>167</v>
      </c>
      <c r="B110" s="40" t="s">
        <v>273</v>
      </c>
      <c r="C110" s="40" t="s">
        <v>3</v>
      </c>
      <c r="D110" s="40" t="s">
        <v>15</v>
      </c>
      <c r="E110" s="41" t="s">
        <v>168</v>
      </c>
      <c r="F110" s="41"/>
      <c r="G110" s="34">
        <f>G111+G114</f>
        <v>6083870</v>
      </c>
      <c r="H110" s="34">
        <f>H111+H114</f>
        <v>6032870</v>
      </c>
    </row>
    <row r="111" spans="1:8" ht="38.25" x14ac:dyDescent="0.2">
      <c r="A111" s="40" t="s">
        <v>169</v>
      </c>
      <c r="B111" s="40" t="s">
        <v>273</v>
      </c>
      <c r="C111" s="40" t="s">
        <v>3</v>
      </c>
      <c r="D111" s="40" t="s">
        <v>15</v>
      </c>
      <c r="E111" s="41" t="s">
        <v>170</v>
      </c>
      <c r="F111" s="41"/>
      <c r="G111" s="34">
        <f>SUM(G112:G113)</f>
        <v>5943870</v>
      </c>
      <c r="H111" s="34">
        <f>SUM(H112:H113)</f>
        <v>5992870</v>
      </c>
    </row>
    <row r="112" spans="1:8" ht="63.75" x14ac:dyDescent="0.2">
      <c r="A112" s="37" t="s">
        <v>79</v>
      </c>
      <c r="B112" s="37" t="s">
        <v>273</v>
      </c>
      <c r="C112" s="37" t="s">
        <v>3</v>
      </c>
      <c r="D112" s="37" t="s">
        <v>15</v>
      </c>
      <c r="E112" s="38" t="s">
        <v>170</v>
      </c>
      <c r="F112" s="38" t="s">
        <v>80</v>
      </c>
      <c r="G112" s="39">
        <v>5923870</v>
      </c>
      <c r="H112" s="39">
        <v>5967870</v>
      </c>
    </row>
    <row r="113" spans="1:8" ht="25.5" x14ac:dyDescent="0.2">
      <c r="A113" s="37" t="s">
        <v>81</v>
      </c>
      <c r="B113" s="37" t="s">
        <v>273</v>
      </c>
      <c r="C113" s="37" t="s">
        <v>3</v>
      </c>
      <c r="D113" s="37" t="s">
        <v>15</v>
      </c>
      <c r="E113" s="38" t="s">
        <v>170</v>
      </c>
      <c r="F113" s="38" t="s">
        <v>82</v>
      </c>
      <c r="G113" s="39">
        <v>20000</v>
      </c>
      <c r="H113" s="39">
        <v>25000</v>
      </c>
    </row>
    <row r="114" spans="1:8" ht="38.25" x14ac:dyDescent="0.2">
      <c r="A114" s="40" t="s">
        <v>171</v>
      </c>
      <c r="B114" s="40" t="s">
        <v>273</v>
      </c>
      <c r="C114" s="40" t="s">
        <v>3</v>
      </c>
      <c r="D114" s="40" t="s">
        <v>15</v>
      </c>
      <c r="E114" s="41" t="s">
        <v>172</v>
      </c>
      <c r="F114" s="41"/>
      <c r="G114" s="34">
        <f t="shared" ref="G114:H114" si="40">G115</f>
        <v>140000</v>
      </c>
      <c r="H114" s="34">
        <f t="shared" si="40"/>
        <v>40000</v>
      </c>
    </row>
    <row r="115" spans="1:8" ht="25.5" x14ac:dyDescent="0.2">
      <c r="A115" s="37" t="s">
        <v>81</v>
      </c>
      <c r="B115" s="37" t="s">
        <v>273</v>
      </c>
      <c r="C115" s="37" t="s">
        <v>3</v>
      </c>
      <c r="D115" s="37" t="s">
        <v>15</v>
      </c>
      <c r="E115" s="38" t="s">
        <v>172</v>
      </c>
      <c r="F115" s="38" t="s">
        <v>82</v>
      </c>
      <c r="G115" s="39">
        <v>140000</v>
      </c>
      <c r="H115" s="39">
        <v>40000</v>
      </c>
    </row>
    <row r="116" spans="1:8" ht="25.5" x14ac:dyDescent="0.2">
      <c r="A116" s="40" t="s">
        <v>173</v>
      </c>
      <c r="B116" s="40" t="s">
        <v>273</v>
      </c>
      <c r="C116" s="40" t="s">
        <v>3</v>
      </c>
      <c r="D116" s="40" t="s">
        <v>15</v>
      </c>
      <c r="E116" s="41" t="s">
        <v>174</v>
      </c>
      <c r="F116" s="41"/>
      <c r="G116" s="34">
        <f t="shared" ref="G116:H116" si="41">G117</f>
        <v>0</v>
      </c>
      <c r="H116" s="34">
        <f t="shared" si="41"/>
        <v>27000</v>
      </c>
    </row>
    <row r="117" spans="1:8" ht="38.25" x14ac:dyDescent="0.2">
      <c r="A117" s="40" t="s">
        <v>175</v>
      </c>
      <c r="B117" s="40" t="s">
        <v>273</v>
      </c>
      <c r="C117" s="40" t="s">
        <v>3</v>
      </c>
      <c r="D117" s="40" t="s">
        <v>15</v>
      </c>
      <c r="E117" s="41" t="s">
        <v>176</v>
      </c>
      <c r="F117" s="41"/>
      <c r="G117" s="34">
        <f t="shared" ref="G117:H117" si="42">G118</f>
        <v>0</v>
      </c>
      <c r="H117" s="34">
        <f t="shared" si="42"/>
        <v>27000</v>
      </c>
    </row>
    <row r="118" spans="1:8" ht="63.75" x14ac:dyDescent="0.2">
      <c r="A118" s="37" t="s">
        <v>79</v>
      </c>
      <c r="B118" s="37" t="s">
        <v>273</v>
      </c>
      <c r="C118" s="37" t="s">
        <v>3</v>
      </c>
      <c r="D118" s="37" t="s">
        <v>15</v>
      </c>
      <c r="E118" s="38" t="s">
        <v>176</v>
      </c>
      <c r="F118" s="38" t="s">
        <v>80</v>
      </c>
      <c r="G118" s="39">
        <v>0</v>
      </c>
      <c r="H118" s="39">
        <v>27000</v>
      </c>
    </row>
    <row r="119" spans="1:8" x14ac:dyDescent="0.2">
      <c r="A119" s="40" t="s">
        <v>42</v>
      </c>
      <c r="B119" s="40" t="s">
        <v>273</v>
      </c>
      <c r="C119" s="40" t="s">
        <v>5</v>
      </c>
      <c r="D119" s="40"/>
      <c r="E119" s="41"/>
      <c r="F119" s="41"/>
      <c r="G119" s="34">
        <f t="shared" ref="G119:H119" si="43">G120+G126+G131+G136</f>
        <v>89854940</v>
      </c>
      <c r="H119" s="34">
        <f t="shared" si="43"/>
        <v>90591420</v>
      </c>
    </row>
    <row r="120" spans="1:8" x14ac:dyDescent="0.2">
      <c r="A120" s="40" t="s">
        <v>17</v>
      </c>
      <c r="B120" s="40" t="s">
        <v>273</v>
      </c>
      <c r="C120" s="40" t="s">
        <v>5</v>
      </c>
      <c r="D120" s="40" t="s">
        <v>7</v>
      </c>
      <c r="E120" s="41"/>
      <c r="F120" s="41"/>
      <c r="G120" s="34">
        <f t="shared" ref="G120:H124" si="44">G121</f>
        <v>305900</v>
      </c>
      <c r="H120" s="34">
        <f t="shared" si="44"/>
        <v>305900</v>
      </c>
    </row>
    <row r="121" spans="1:8" ht="38.25" x14ac:dyDescent="0.2">
      <c r="A121" s="40" t="s">
        <v>379</v>
      </c>
      <c r="B121" s="40" t="s">
        <v>273</v>
      </c>
      <c r="C121" s="40" t="s">
        <v>5</v>
      </c>
      <c r="D121" s="40" t="s">
        <v>7</v>
      </c>
      <c r="E121" s="41" t="s">
        <v>218</v>
      </c>
      <c r="F121" s="41"/>
      <c r="G121" s="34">
        <f t="shared" si="44"/>
        <v>305900</v>
      </c>
      <c r="H121" s="34">
        <f t="shared" si="44"/>
        <v>305900</v>
      </c>
    </row>
    <row r="122" spans="1:8" ht="25.5" x14ac:dyDescent="0.2">
      <c r="A122" s="40" t="s">
        <v>225</v>
      </c>
      <c r="B122" s="40" t="s">
        <v>273</v>
      </c>
      <c r="C122" s="40" t="s">
        <v>5</v>
      </c>
      <c r="D122" s="40" t="s">
        <v>7</v>
      </c>
      <c r="E122" s="41" t="s">
        <v>226</v>
      </c>
      <c r="F122" s="41"/>
      <c r="G122" s="34">
        <f t="shared" si="44"/>
        <v>305900</v>
      </c>
      <c r="H122" s="34">
        <f t="shared" si="44"/>
        <v>305900</v>
      </c>
    </row>
    <row r="123" spans="1:8" ht="38.25" x14ac:dyDescent="0.2">
      <c r="A123" s="40" t="s">
        <v>233</v>
      </c>
      <c r="B123" s="40" t="s">
        <v>273</v>
      </c>
      <c r="C123" s="40" t="s">
        <v>5</v>
      </c>
      <c r="D123" s="40" t="s">
        <v>7</v>
      </c>
      <c r="E123" s="41" t="s">
        <v>234</v>
      </c>
      <c r="F123" s="41"/>
      <c r="G123" s="34">
        <f t="shared" si="44"/>
        <v>305900</v>
      </c>
      <c r="H123" s="34">
        <f t="shared" si="44"/>
        <v>305900</v>
      </c>
    </row>
    <row r="124" spans="1:8" ht="51" x14ac:dyDescent="0.2">
      <c r="A124" s="40" t="s">
        <v>235</v>
      </c>
      <c r="B124" s="40" t="s">
        <v>273</v>
      </c>
      <c r="C124" s="40" t="s">
        <v>5</v>
      </c>
      <c r="D124" s="40" t="s">
        <v>7</v>
      </c>
      <c r="E124" s="41" t="s">
        <v>236</v>
      </c>
      <c r="F124" s="41"/>
      <c r="G124" s="34">
        <f t="shared" si="44"/>
        <v>305900</v>
      </c>
      <c r="H124" s="34">
        <f t="shared" si="44"/>
        <v>305900</v>
      </c>
    </row>
    <row r="125" spans="1:8" ht="25.5" x14ac:dyDescent="0.2">
      <c r="A125" s="37" t="s">
        <v>81</v>
      </c>
      <c r="B125" s="37" t="s">
        <v>273</v>
      </c>
      <c r="C125" s="37" t="s">
        <v>5</v>
      </c>
      <c r="D125" s="37" t="s">
        <v>7</v>
      </c>
      <c r="E125" s="38" t="s">
        <v>236</v>
      </c>
      <c r="F125" s="38" t="s">
        <v>82</v>
      </c>
      <c r="G125" s="39">
        <v>305900</v>
      </c>
      <c r="H125" s="39">
        <v>305900</v>
      </c>
    </row>
    <row r="126" spans="1:8" x14ac:dyDescent="0.2">
      <c r="A126" s="40" t="s">
        <v>19</v>
      </c>
      <c r="B126" s="40" t="s">
        <v>273</v>
      </c>
      <c r="C126" s="40" t="s">
        <v>5</v>
      </c>
      <c r="D126" s="40" t="s">
        <v>18</v>
      </c>
      <c r="E126" s="41"/>
      <c r="F126" s="41"/>
      <c r="G126" s="34">
        <f t="shared" ref="G126:H129" si="45">G127</f>
        <v>1700000</v>
      </c>
      <c r="H126" s="34">
        <f t="shared" si="45"/>
        <v>1700000</v>
      </c>
    </row>
    <row r="127" spans="1:8" ht="38.25" x14ac:dyDescent="0.2">
      <c r="A127" s="40" t="s">
        <v>179</v>
      </c>
      <c r="B127" s="40" t="s">
        <v>273</v>
      </c>
      <c r="C127" s="40" t="s">
        <v>5</v>
      </c>
      <c r="D127" s="40" t="s">
        <v>18</v>
      </c>
      <c r="E127" s="41" t="s">
        <v>180</v>
      </c>
      <c r="F127" s="41"/>
      <c r="G127" s="34">
        <f t="shared" si="45"/>
        <v>1700000</v>
      </c>
      <c r="H127" s="34">
        <f t="shared" si="45"/>
        <v>1700000</v>
      </c>
    </row>
    <row r="128" spans="1:8" x14ac:dyDescent="0.2">
      <c r="A128" s="40" t="s">
        <v>203</v>
      </c>
      <c r="B128" s="40" t="s">
        <v>273</v>
      </c>
      <c r="C128" s="40" t="s">
        <v>5</v>
      </c>
      <c r="D128" s="40" t="s">
        <v>18</v>
      </c>
      <c r="E128" s="41" t="s">
        <v>204</v>
      </c>
      <c r="F128" s="41"/>
      <c r="G128" s="34">
        <f t="shared" si="45"/>
        <v>1700000</v>
      </c>
      <c r="H128" s="34">
        <f t="shared" si="45"/>
        <v>1700000</v>
      </c>
    </row>
    <row r="129" spans="1:8" ht="51" x14ac:dyDescent="0.2">
      <c r="A129" s="40" t="s">
        <v>207</v>
      </c>
      <c r="B129" s="40" t="s">
        <v>273</v>
      </c>
      <c r="C129" s="40" t="s">
        <v>5</v>
      </c>
      <c r="D129" s="40" t="s">
        <v>18</v>
      </c>
      <c r="E129" s="41" t="s">
        <v>208</v>
      </c>
      <c r="F129" s="41"/>
      <c r="G129" s="34">
        <f t="shared" si="45"/>
        <v>1700000</v>
      </c>
      <c r="H129" s="34">
        <f t="shared" si="45"/>
        <v>1700000</v>
      </c>
    </row>
    <row r="130" spans="1:8" x14ac:dyDescent="0.2">
      <c r="A130" s="37" t="s">
        <v>85</v>
      </c>
      <c r="B130" s="37" t="s">
        <v>273</v>
      </c>
      <c r="C130" s="37" t="s">
        <v>5</v>
      </c>
      <c r="D130" s="37" t="s">
        <v>18</v>
      </c>
      <c r="E130" s="38" t="s">
        <v>208</v>
      </c>
      <c r="F130" s="38" t="s">
        <v>86</v>
      </c>
      <c r="G130" s="39">
        <v>1700000</v>
      </c>
      <c r="H130" s="39">
        <v>1700000</v>
      </c>
    </row>
    <row r="131" spans="1:8" x14ac:dyDescent="0.2">
      <c r="A131" s="40" t="s">
        <v>20</v>
      </c>
      <c r="B131" s="40" t="s">
        <v>273</v>
      </c>
      <c r="C131" s="40" t="s">
        <v>5</v>
      </c>
      <c r="D131" s="40" t="s">
        <v>15</v>
      </c>
      <c r="E131" s="41"/>
      <c r="F131" s="41"/>
      <c r="G131" s="34">
        <f t="shared" ref="G131:H134" si="46">G132</f>
        <v>25022900</v>
      </c>
      <c r="H131" s="34">
        <f t="shared" si="46"/>
        <v>27024700</v>
      </c>
    </row>
    <row r="132" spans="1:8" ht="38.25" x14ac:dyDescent="0.2">
      <c r="A132" s="40" t="s">
        <v>405</v>
      </c>
      <c r="B132" s="40" t="s">
        <v>273</v>
      </c>
      <c r="C132" s="40" t="s">
        <v>5</v>
      </c>
      <c r="D132" s="40" t="s">
        <v>15</v>
      </c>
      <c r="E132" s="41" t="s">
        <v>180</v>
      </c>
      <c r="F132" s="41"/>
      <c r="G132" s="34">
        <f t="shared" si="46"/>
        <v>25022900</v>
      </c>
      <c r="H132" s="34">
        <f t="shared" si="46"/>
        <v>27024700</v>
      </c>
    </row>
    <row r="133" spans="1:8" x14ac:dyDescent="0.2">
      <c r="A133" s="40" t="s">
        <v>203</v>
      </c>
      <c r="B133" s="40" t="s">
        <v>273</v>
      </c>
      <c r="C133" s="40" t="s">
        <v>5</v>
      </c>
      <c r="D133" s="40" t="s">
        <v>15</v>
      </c>
      <c r="E133" s="41" t="s">
        <v>204</v>
      </c>
      <c r="F133" s="41"/>
      <c r="G133" s="34">
        <f t="shared" si="46"/>
        <v>25022900</v>
      </c>
      <c r="H133" s="34">
        <f t="shared" si="46"/>
        <v>27024700</v>
      </c>
    </row>
    <row r="134" spans="1:8" ht="25.5" x14ac:dyDescent="0.2">
      <c r="A134" s="40" t="s">
        <v>205</v>
      </c>
      <c r="B134" s="40" t="s">
        <v>273</v>
      </c>
      <c r="C134" s="40" t="s">
        <v>5</v>
      </c>
      <c r="D134" s="40" t="s">
        <v>15</v>
      </c>
      <c r="E134" s="41" t="s">
        <v>206</v>
      </c>
      <c r="F134" s="41"/>
      <c r="G134" s="34">
        <f t="shared" si="46"/>
        <v>25022900</v>
      </c>
      <c r="H134" s="34">
        <f t="shared" si="46"/>
        <v>27024700</v>
      </c>
    </row>
    <row r="135" spans="1:8" ht="25.5" x14ac:dyDescent="0.2">
      <c r="A135" s="37" t="s">
        <v>81</v>
      </c>
      <c r="B135" s="37" t="s">
        <v>273</v>
      </c>
      <c r="C135" s="37" t="s">
        <v>5</v>
      </c>
      <c r="D135" s="37" t="s">
        <v>15</v>
      </c>
      <c r="E135" s="38" t="s">
        <v>206</v>
      </c>
      <c r="F135" s="38" t="s">
        <v>82</v>
      </c>
      <c r="G135" s="39">
        <v>25022900</v>
      </c>
      <c r="H135" s="39">
        <v>27024700</v>
      </c>
    </row>
    <row r="136" spans="1:8" ht="25.5" x14ac:dyDescent="0.2">
      <c r="A136" s="40" t="s">
        <v>23</v>
      </c>
      <c r="B136" s="40" t="s">
        <v>273</v>
      </c>
      <c r="C136" s="40" t="s">
        <v>5</v>
      </c>
      <c r="D136" s="40" t="s">
        <v>22</v>
      </c>
      <c r="E136" s="41"/>
      <c r="F136" s="41"/>
      <c r="G136" s="34">
        <f>G137+G150</f>
        <v>62826140</v>
      </c>
      <c r="H136" s="34">
        <f>H137+H150</f>
        <v>61560820</v>
      </c>
    </row>
    <row r="137" spans="1:8" ht="38.25" x14ac:dyDescent="0.2">
      <c r="A137" s="40" t="s">
        <v>179</v>
      </c>
      <c r="B137" s="40" t="s">
        <v>273</v>
      </c>
      <c r="C137" s="40" t="s">
        <v>5</v>
      </c>
      <c r="D137" s="40" t="s">
        <v>22</v>
      </c>
      <c r="E137" s="41" t="s">
        <v>180</v>
      </c>
      <c r="F137" s="41"/>
      <c r="G137" s="34">
        <f>G138+G145</f>
        <v>60927420</v>
      </c>
      <c r="H137" s="34">
        <f>H138+H145</f>
        <v>60789300</v>
      </c>
    </row>
    <row r="138" spans="1:8" ht="51" x14ac:dyDescent="0.2">
      <c r="A138" s="40" t="s">
        <v>181</v>
      </c>
      <c r="B138" s="40" t="s">
        <v>273</v>
      </c>
      <c r="C138" s="40" t="s">
        <v>5</v>
      </c>
      <c r="D138" s="40" t="s">
        <v>22</v>
      </c>
      <c r="E138" s="41" t="s">
        <v>182</v>
      </c>
      <c r="F138" s="41"/>
      <c r="G138" s="34">
        <f t="shared" ref="G138:H138" si="47">G139+G141</f>
        <v>40202100</v>
      </c>
      <c r="H138" s="34">
        <f t="shared" si="47"/>
        <v>40060570</v>
      </c>
    </row>
    <row r="139" spans="1:8" ht="38.25" x14ac:dyDescent="0.2">
      <c r="A139" s="40" t="s">
        <v>185</v>
      </c>
      <c r="B139" s="40" t="s">
        <v>273</v>
      </c>
      <c r="C139" s="40" t="s">
        <v>5</v>
      </c>
      <c r="D139" s="40" t="s">
        <v>22</v>
      </c>
      <c r="E139" s="41" t="s">
        <v>186</v>
      </c>
      <c r="F139" s="41"/>
      <c r="G139" s="34">
        <f t="shared" ref="G139:H139" si="48">SUM(G140)</f>
        <v>300000</v>
      </c>
      <c r="H139" s="34">
        <f t="shared" si="48"/>
        <v>389770</v>
      </c>
    </row>
    <row r="140" spans="1:8" ht="63.75" x14ac:dyDescent="0.2">
      <c r="A140" s="37" t="s">
        <v>79</v>
      </c>
      <c r="B140" s="37" t="s">
        <v>273</v>
      </c>
      <c r="C140" s="37" t="s">
        <v>5</v>
      </c>
      <c r="D140" s="37" t="s">
        <v>22</v>
      </c>
      <c r="E140" s="38" t="s">
        <v>186</v>
      </c>
      <c r="F140" s="38" t="s">
        <v>80</v>
      </c>
      <c r="G140" s="39">
        <v>300000</v>
      </c>
      <c r="H140" s="39">
        <v>389770</v>
      </c>
    </row>
    <row r="141" spans="1:8" ht="25.5" x14ac:dyDescent="0.2">
      <c r="A141" s="40" t="s">
        <v>188</v>
      </c>
      <c r="B141" s="40" t="s">
        <v>273</v>
      </c>
      <c r="C141" s="40" t="s">
        <v>5</v>
      </c>
      <c r="D141" s="40" t="s">
        <v>22</v>
      </c>
      <c r="E141" s="41" t="s">
        <v>187</v>
      </c>
      <c r="F141" s="41"/>
      <c r="G141" s="34">
        <f t="shared" ref="G141:H141" si="49">G142</f>
        <v>39902100</v>
      </c>
      <c r="H141" s="34">
        <f t="shared" si="49"/>
        <v>39670800</v>
      </c>
    </row>
    <row r="142" spans="1:8" ht="25.5" x14ac:dyDescent="0.2">
      <c r="A142" s="40" t="s">
        <v>188</v>
      </c>
      <c r="B142" s="40" t="s">
        <v>273</v>
      </c>
      <c r="C142" s="40" t="s">
        <v>5</v>
      </c>
      <c r="D142" s="40" t="s">
        <v>22</v>
      </c>
      <c r="E142" s="41" t="s">
        <v>187</v>
      </c>
      <c r="F142" s="41"/>
      <c r="G142" s="34">
        <f>SUM(G143:G144)</f>
        <v>39902100</v>
      </c>
      <c r="H142" s="34">
        <f>SUM(H143:H144)</f>
        <v>39670800</v>
      </c>
    </row>
    <row r="143" spans="1:8" ht="63.75" x14ac:dyDescent="0.2">
      <c r="A143" s="37" t="s">
        <v>79</v>
      </c>
      <c r="B143" s="37" t="s">
        <v>273</v>
      </c>
      <c r="C143" s="37" t="s">
        <v>5</v>
      </c>
      <c r="D143" s="37" t="s">
        <v>22</v>
      </c>
      <c r="E143" s="38" t="s">
        <v>187</v>
      </c>
      <c r="F143" s="38" t="s">
        <v>80</v>
      </c>
      <c r="G143" s="39">
        <v>38223500</v>
      </c>
      <c r="H143" s="39">
        <v>38243500</v>
      </c>
    </row>
    <row r="144" spans="1:8" ht="25.5" x14ac:dyDescent="0.2">
      <c r="A144" s="37" t="s">
        <v>81</v>
      </c>
      <c r="B144" s="37" t="s">
        <v>273</v>
      </c>
      <c r="C144" s="37" t="s">
        <v>5</v>
      </c>
      <c r="D144" s="37" t="s">
        <v>22</v>
      </c>
      <c r="E144" s="38" t="s">
        <v>187</v>
      </c>
      <c r="F144" s="38" t="s">
        <v>82</v>
      </c>
      <c r="G144" s="39">
        <v>1678600</v>
      </c>
      <c r="H144" s="39">
        <v>1427300</v>
      </c>
    </row>
    <row r="145" spans="1:8" ht="25.5" x14ac:dyDescent="0.2">
      <c r="A145" s="40" t="s">
        <v>197</v>
      </c>
      <c r="B145" s="40" t="s">
        <v>273</v>
      </c>
      <c r="C145" s="40" t="s">
        <v>5</v>
      </c>
      <c r="D145" s="40" t="s">
        <v>22</v>
      </c>
      <c r="E145" s="41" t="s">
        <v>198</v>
      </c>
      <c r="F145" s="41"/>
      <c r="G145" s="34">
        <f t="shared" ref="G145:H145" si="50">G146+G148</f>
        <v>20725320</v>
      </c>
      <c r="H145" s="34">
        <f t="shared" si="50"/>
        <v>20728730</v>
      </c>
    </row>
    <row r="146" spans="1:8" ht="51" x14ac:dyDescent="0.2">
      <c r="A146" s="40" t="s">
        <v>199</v>
      </c>
      <c r="B146" s="40" t="s">
        <v>273</v>
      </c>
      <c r="C146" s="40" t="s">
        <v>5</v>
      </c>
      <c r="D146" s="40" t="s">
        <v>22</v>
      </c>
      <c r="E146" s="41" t="s">
        <v>200</v>
      </c>
      <c r="F146" s="41"/>
      <c r="G146" s="34">
        <f t="shared" ref="G146:H146" si="51">G147</f>
        <v>1040000</v>
      </c>
      <c r="H146" s="34">
        <f t="shared" si="51"/>
        <v>1040000</v>
      </c>
    </row>
    <row r="147" spans="1:8" x14ac:dyDescent="0.2">
      <c r="A147" s="37" t="s">
        <v>85</v>
      </c>
      <c r="B147" s="37" t="s">
        <v>273</v>
      </c>
      <c r="C147" s="37" t="s">
        <v>5</v>
      </c>
      <c r="D147" s="37" t="s">
        <v>22</v>
      </c>
      <c r="E147" s="38" t="s">
        <v>200</v>
      </c>
      <c r="F147" s="38" t="s">
        <v>86</v>
      </c>
      <c r="G147" s="39">
        <v>1040000</v>
      </c>
      <c r="H147" s="39">
        <v>1040000</v>
      </c>
    </row>
    <row r="148" spans="1:8" ht="63.75" x14ac:dyDescent="0.2">
      <c r="A148" s="40" t="s">
        <v>201</v>
      </c>
      <c r="B148" s="40" t="s">
        <v>273</v>
      </c>
      <c r="C148" s="40" t="s">
        <v>5</v>
      </c>
      <c r="D148" s="40" t="s">
        <v>22</v>
      </c>
      <c r="E148" s="41" t="s">
        <v>202</v>
      </c>
      <c r="F148" s="41"/>
      <c r="G148" s="34">
        <f t="shared" ref="G148:H148" si="52">G149</f>
        <v>19685320</v>
      </c>
      <c r="H148" s="34">
        <f t="shared" si="52"/>
        <v>19688730</v>
      </c>
    </row>
    <row r="149" spans="1:8" x14ac:dyDescent="0.2">
      <c r="A149" s="37" t="s">
        <v>85</v>
      </c>
      <c r="B149" s="37" t="s">
        <v>273</v>
      </c>
      <c r="C149" s="37" t="s">
        <v>5</v>
      </c>
      <c r="D149" s="37" t="s">
        <v>22</v>
      </c>
      <c r="E149" s="38" t="s">
        <v>202</v>
      </c>
      <c r="F149" s="38" t="s">
        <v>86</v>
      </c>
      <c r="G149" s="39">
        <v>19685320</v>
      </c>
      <c r="H149" s="39">
        <v>19688730</v>
      </c>
    </row>
    <row r="150" spans="1:8" ht="39.75" customHeight="1" x14ac:dyDescent="0.2">
      <c r="A150" s="40" t="s">
        <v>380</v>
      </c>
      <c r="B150" s="40" t="s">
        <v>273</v>
      </c>
      <c r="C150" s="40" t="s">
        <v>5</v>
      </c>
      <c r="D150" s="40" t="s">
        <v>22</v>
      </c>
      <c r="E150" s="41" t="s">
        <v>241</v>
      </c>
      <c r="F150" s="41"/>
      <c r="G150" s="34">
        <f t="shared" ref="G150:H150" si="53">G155+G158+G151</f>
        <v>1898720</v>
      </c>
      <c r="H150" s="34">
        <f t="shared" si="53"/>
        <v>771520</v>
      </c>
    </row>
    <row r="151" spans="1:8" ht="39.75" customHeight="1" x14ac:dyDescent="0.2">
      <c r="A151" s="40" t="s">
        <v>242</v>
      </c>
      <c r="B151" s="40" t="s">
        <v>273</v>
      </c>
      <c r="C151" s="40" t="s">
        <v>5</v>
      </c>
      <c r="D151" s="40" t="s">
        <v>22</v>
      </c>
      <c r="E151" s="41" t="s">
        <v>243</v>
      </c>
      <c r="F151" s="41"/>
      <c r="G151" s="34">
        <f t="shared" ref="G151:H151" si="54">G153</f>
        <v>771520</v>
      </c>
      <c r="H151" s="34">
        <f t="shared" si="54"/>
        <v>771520</v>
      </c>
    </row>
    <row r="152" spans="1:8" ht="54.75" customHeight="1" x14ac:dyDescent="0.2">
      <c r="A152" s="40" t="s">
        <v>334</v>
      </c>
      <c r="B152" s="40" t="s">
        <v>273</v>
      </c>
      <c r="C152" s="40" t="s">
        <v>5</v>
      </c>
      <c r="D152" s="40" t="s">
        <v>22</v>
      </c>
      <c r="E152" s="41" t="s">
        <v>335</v>
      </c>
      <c r="F152" s="41"/>
      <c r="G152" s="34">
        <f t="shared" ref="G152:H153" si="55">G153</f>
        <v>771520</v>
      </c>
      <c r="H152" s="34">
        <f t="shared" si="55"/>
        <v>771520</v>
      </c>
    </row>
    <row r="153" spans="1:8" ht="30" customHeight="1" x14ac:dyDescent="0.2">
      <c r="A153" s="40" t="s">
        <v>337</v>
      </c>
      <c r="B153" s="40" t="s">
        <v>273</v>
      </c>
      <c r="C153" s="40" t="s">
        <v>5</v>
      </c>
      <c r="D153" s="40" t="s">
        <v>22</v>
      </c>
      <c r="E153" s="41" t="s">
        <v>336</v>
      </c>
      <c r="F153" s="41"/>
      <c r="G153" s="34">
        <f t="shared" si="55"/>
        <v>771520</v>
      </c>
      <c r="H153" s="34">
        <f t="shared" si="55"/>
        <v>771520</v>
      </c>
    </row>
    <row r="154" spans="1:8" ht="21.75" customHeight="1" x14ac:dyDescent="0.2">
      <c r="A154" s="103" t="s">
        <v>92</v>
      </c>
      <c r="B154" s="37" t="s">
        <v>273</v>
      </c>
      <c r="C154" s="37" t="s">
        <v>5</v>
      </c>
      <c r="D154" s="37" t="s">
        <v>22</v>
      </c>
      <c r="E154" s="38" t="s">
        <v>336</v>
      </c>
      <c r="F154" s="38" t="s">
        <v>82</v>
      </c>
      <c r="G154" s="39">
        <v>771520</v>
      </c>
      <c r="H154" s="39">
        <v>771520</v>
      </c>
    </row>
    <row r="155" spans="1:8" ht="37.5" customHeight="1" x14ac:dyDescent="0.2">
      <c r="A155" s="40" t="s">
        <v>244</v>
      </c>
      <c r="B155" s="40" t="s">
        <v>273</v>
      </c>
      <c r="C155" s="40" t="s">
        <v>5</v>
      </c>
      <c r="D155" s="40" t="s">
        <v>22</v>
      </c>
      <c r="E155" s="41" t="s">
        <v>245</v>
      </c>
      <c r="F155" s="41"/>
      <c r="G155" s="34">
        <f t="shared" ref="G155:H156" si="56">G156</f>
        <v>927200</v>
      </c>
      <c r="H155" s="34">
        <f t="shared" si="56"/>
        <v>0</v>
      </c>
    </row>
    <row r="156" spans="1:8" ht="37.5" customHeight="1" x14ac:dyDescent="0.2">
      <c r="A156" s="40" t="s">
        <v>246</v>
      </c>
      <c r="B156" s="40" t="s">
        <v>273</v>
      </c>
      <c r="C156" s="40" t="s">
        <v>5</v>
      </c>
      <c r="D156" s="40" t="s">
        <v>22</v>
      </c>
      <c r="E156" s="41" t="s">
        <v>247</v>
      </c>
      <c r="F156" s="41"/>
      <c r="G156" s="34">
        <f t="shared" si="56"/>
        <v>927200</v>
      </c>
      <c r="H156" s="34">
        <f t="shared" si="56"/>
        <v>0</v>
      </c>
    </row>
    <row r="157" spans="1:8" ht="37.5" customHeight="1" x14ac:dyDescent="0.2">
      <c r="A157" s="37" t="s">
        <v>81</v>
      </c>
      <c r="B157" s="37" t="s">
        <v>273</v>
      </c>
      <c r="C157" s="37" t="s">
        <v>5</v>
      </c>
      <c r="D157" s="37" t="s">
        <v>22</v>
      </c>
      <c r="E157" s="38" t="s">
        <v>247</v>
      </c>
      <c r="F157" s="38" t="s">
        <v>82</v>
      </c>
      <c r="G157" s="39">
        <v>927200</v>
      </c>
      <c r="H157" s="39">
        <v>0</v>
      </c>
    </row>
    <row r="158" spans="1:8" ht="37.5" customHeight="1" x14ac:dyDescent="0.2">
      <c r="A158" s="40" t="s">
        <v>248</v>
      </c>
      <c r="B158" s="40" t="s">
        <v>273</v>
      </c>
      <c r="C158" s="40" t="s">
        <v>5</v>
      </c>
      <c r="D158" s="40" t="s">
        <v>22</v>
      </c>
      <c r="E158" s="41" t="s">
        <v>249</v>
      </c>
      <c r="F158" s="41"/>
      <c r="G158" s="34">
        <f t="shared" ref="G158:H158" si="57">G159</f>
        <v>200000</v>
      </c>
      <c r="H158" s="34">
        <f t="shared" si="57"/>
        <v>0</v>
      </c>
    </row>
    <row r="159" spans="1:8" ht="25.5" x14ac:dyDescent="0.2">
      <c r="A159" s="40" t="s">
        <v>250</v>
      </c>
      <c r="B159" s="40" t="s">
        <v>273</v>
      </c>
      <c r="C159" s="40" t="s">
        <v>5</v>
      </c>
      <c r="D159" s="40" t="s">
        <v>22</v>
      </c>
      <c r="E159" s="41" t="s">
        <v>251</v>
      </c>
      <c r="F159" s="41"/>
      <c r="G159" s="34">
        <f t="shared" ref="G159:H159" si="58">G160</f>
        <v>200000</v>
      </c>
      <c r="H159" s="34">
        <f t="shared" si="58"/>
        <v>0</v>
      </c>
    </row>
    <row r="160" spans="1:8" ht="25.5" x14ac:dyDescent="0.2">
      <c r="A160" s="37" t="s">
        <v>81</v>
      </c>
      <c r="B160" s="37" t="s">
        <v>273</v>
      </c>
      <c r="C160" s="37" t="s">
        <v>5</v>
      </c>
      <c r="D160" s="37" t="s">
        <v>22</v>
      </c>
      <c r="E160" s="38" t="s">
        <v>251</v>
      </c>
      <c r="F160" s="38" t="s">
        <v>82</v>
      </c>
      <c r="G160" s="39">
        <v>200000</v>
      </c>
      <c r="H160" s="39">
        <v>0</v>
      </c>
    </row>
    <row r="161" spans="1:8" x14ac:dyDescent="0.2">
      <c r="A161" s="40" t="s">
        <v>44</v>
      </c>
      <c r="B161" s="40" t="s">
        <v>273</v>
      </c>
      <c r="C161" s="40" t="s">
        <v>7</v>
      </c>
      <c r="D161" s="40"/>
      <c r="E161" s="41"/>
      <c r="F161" s="41"/>
      <c r="G161" s="34">
        <f t="shared" ref="G161:H163" si="59">G162</f>
        <v>28052720</v>
      </c>
      <c r="H161" s="34">
        <f t="shared" si="59"/>
        <v>0</v>
      </c>
    </row>
    <row r="162" spans="1:8" x14ac:dyDescent="0.2">
      <c r="A162" s="40" t="s">
        <v>24</v>
      </c>
      <c r="B162" s="40" t="s">
        <v>273</v>
      </c>
      <c r="C162" s="40" t="s">
        <v>7</v>
      </c>
      <c r="D162" s="40" t="s">
        <v>1</v>
      </c>
      <c r="E162" s="41"/>
      <c r="F162" s="41"/>
      <c r="G162" s="34">
        <f t="shared" si="59"/>
        <v>28052720</v>
      </c>
      <c r="H162" s="34">
        <f t="shared" si="59"/>
        <v>0</v>
      </c>
    </row>
    <row r="163" spans="1:8" ht="38.25" x14ac:dyDescent="0.2">
      <c r="A163" s="40" t="s">
        <v>380</v>
      </c>
      <c r="B163" s="40" t="s">
        <v>273</v>
      </c>
      <c r="C163" s="40" t="s">
        <v>7</v>
      </c>
      <c r="D163" s="40" t="s">
        <v>1</v>
      </c>
      <c r="E163" s="41" t="s">
        <v>241</v>
      </c>
      <c r="F163" s="41"/>
      <c r="G163" s="34">
        <f t="shared" si="59"/>
        <v>28052720</v>
      </c>
      <c r="H163" s="34">
        <f t="shared" si="59"/>
        <v>0</v>
      </c>
    </row>
    <row r="164" spans="1:8" ht="26.25" customHeight="1" x14ac:dyDescent="0.2">
      <c r="A164" s="40" t="s">
        <v>252</v>
      </c>
      <c r="B164" s="40" t="s">
        <v>273</v>
      </c>
      <c r="C164" s="40" t="s">
        <v>7</v>
      </c>
      <c r="D164" s="40" t="s">
        <v>1</v>
      </c>
      <c r="E164" s="41" t="s">
        <v>253</v>
      </c>
      <c r="F164" s="41"/>
      <c r="G164" s="34">
        <f t="shared" ref="G164:H164" si="60">G165</f>
        <v>28052720</v>
      </c>
      <c r="H164" s="34">
        <f t="shared" si="60"/>
        <v>0</v>
      </c>
    </row>
    <row r="165" spans="1:8" ht="30" customHeight="1" x14ac:dyDescent="0.2">
      <c r="A165" s="40" t="s">
        <v>254</v>
      </c>
      <c r="B165" s="40" t="s">
        <v>273</v>
      </c>
      <c r="C165" s="40" t="s">
        <v>7</v>
      </c>
      <c r="D165" s="40" t="s">
        <v>1</v>
      </c>
      <c r="E165" s="41" t="s">
        <v>255</v>
      </c>
      <c r="F165" s="41"/>
      <c r="G165" s="34">
        <f>G166</f>
        <v>28052720</v>
      </c>
      <c r="H165" s="34">
        <f>H166</f>
        <v>0</v>
      </c>
    </row>
    <row r="166" spans="1:8" ht="39.75" customHeight="1" x14ac:dyDescent="0.2">
      <c r="A166" s="40" t="s">
        <v>256</v>
      </c>
      <c r="B166" s="40" t="s">
        <v>273</v>
      </c>
      <c r="C166" s="40" t="s">
        <v>7</v>
      </c>
      <c r="D166" s="40" t="s">
        <v>1</v>
      </c>
      <c r="E166" s="41" t="s">
        <v>257</v>
      </c>
      <c r="F166" s="41"/>
      <c r="G166" s="34">
        <f t="shared" ref="G166:H166" si="61">G167</f>
        <v>28052720</v>
      </c>
      <c r="H166" s="34">
        <f t="shared" si="61"/>
        <v>0</v>
      </c>
    </row>
    <row r="167" spans="1:8" ht="25.5" x14ac:dyDescent="0.2">
      <c r="A167" s="103" t="s">
        <v>96</v>
      </c>
      <c r="B167" s="37" t="s">
        <v>273</v>
      </c>
      <c r="C167" s="37" t="s">
        <v>7</v>
      </c>
      <c r="D167" s="37" t="s">
        <v>1</v>
      </c>
      <c r="E167" s="38" t="s">
        <v>257</v>
      </c>
      <c r="F167" s="38" t="s">
        <v>97</v>
      </c>
      <c r="G167" s="39">
        <v>28052720</v>
      </c>
      <c r="H167" s="39">
        <v>0</v>
      </c>
    </row>
    <row r="168" spans="1:8" x14ac:dyDescent="0.2">
      <c r="A168" s="111" t="s">
        <v>393</v>
      </c>
      <c r="B168" s="40" t="s">
        <v>273</v>
      </c>
      <c r="C168" s="40" t="s">
        <v>9</v>
      </c>
      <c r="D168" s="40"/>
      <c r="E168" s="41"/>
      <c r="F168" s="41"/>
      <c r="G168" s="34">
        <f t="shared" ref="G168:H170" si="62">G169</f>
        <v>8860130</v>
      </c>
      <c r="H168" s="34">
        <f t="shared" si="62"/>
        <v>15344320</v>
      </c>
    </row>
    <row r="169" spans="1:8" ht="25.5" x14ac:dyDescent="0.2">
      <c r="A169" s="111" t="s">
        <v>394</v>
      </c>
      <c r="B169" s="40" t="s">
        <v>273</v>
      </c>
      <c r="C169" s="40" t="s">
        <v>9</v>
      </c>
      <c r="D169" s="40" t="s">
        <v>7</v>
      </c>
      <c r="E169" s="41"/>
      <c r="F169" s="41"/>
      <c r="G169" s="34">
        <f t="shared" si="62"/>
        <v>8860130</v>
      </c>
      <c r="H169" s="34">
        <f t="shared" si="62"/>
        <v>15344320</v>
      </c>
    </row>
    <row r="170" spans="1:8" ht="38.25" x14ac:dyDescent="0.2">
      <c r="A170" s="111" t="s">
        <v>380</v>
      </c>
      <c r="B170" s="40" t="s">
        <v>273</v>
      </c>
      <c r="C170" s="40" t="s">
        <v>9</v>
      </c>
      <c r="D170" s="40" t="s">
        <v>7</v>
      </c>
      <c r="E170" s="41" t="s">
        <v>241</v>
      </c>
      <c r="F170" s="41"/>
      <c r="G170" s="34">
        <f t="shared" si="62"/>
        <v>8860130</v>
      </c>
      <c r="H170" s="34">
        <f t="shared" si="62"/>
        <v>15344320</v>
      </c>
    </row>
    <row r="171" spans="1:8" x14ac:dyDescent="0.2">
      <c r="A171" s="40" t="s">
        <v>252</v>
      </c>
      <c r="B171" s="40" t="s">
        <v>273</v>
      </c>
      <c r="C171" s="37" t="s">
        <v>9</v>
      </c>
      <c r="D171" s="37" t="s">
        <v>7</v>
      </c>
      <c r="E171" s="41" t="s">
        <v>253</v>
      </c>
      <c r="F171" s="41"/>
      <c r="G171" s="34">
        <f t="shared" ref="G171:H171" si="63">G172</f>
        <v>8860130</v>
      </c>
      <c r="H171" s="34">
        <f t="shared" si="63"/>
        <v>15344320</v>
      </c>
    </row>
    <row r="172" spans="1:8" ht="38.25" x14ac:dyDescent="0.2">
      <c r="A172" s="40" t="s">
        <v>254</v>
      </c>
      <c r="B172" s="40" t="s">
        <v>273</v>
      </c>
      <c r="C172" s="37" t="s">
        <v>9</v>
      </c>
      <c r="D172" s="37" t="s">
        <v>7</v>
      </c>
      <c r="E172" s="41" t="s">
        <v>255</v>
      </c>
      <c r="F172" s="41"/>
      <c r="G172" s="34">
        <f>G173</f>
        <v>8860130</v>
      </c>
      <c r="H172" s="34">
        <f>H173</f>
        <v>15344320</v>
      </c>
    </row>
    <row r="173" spans="1:8" ht="25.5" x14ac:dyDescent="0.2">
      <c r="A173" s="40" t="s">
        <v>81</v>
      </c>
      <c r="B173" s="40" t="s">
        <v>273</v>
      </c>
      <c r="C173" s="37" t="s">
        <v>9</v>
      </c>
      <c r="D173" s="37" t="s">
        <v>7</v>
      </c>
      <c r="E173" s="41" t="s">
        <v>255</v>
      </c>
      <c r="F173" s="41" t="s">
        <v>82</v>
      </c>
      <c r="G173" s="34">
        <f>14751200-5891070</f>
        <v>8860130</v>
      </c>
      <c r="H173" s="34">
        <v>15344320</v>
      </c>
    </row>
    <row r="174" spans="1:8" x14ac:dyDescent="0.2">
      <c r="A174" s="40" t="s">
        <v>45</v>
      </c>
      <c r="B174" s="40" t="s">
        <v>273</v>
      </c>
      <c r="C174" s="40" t="s">
        <v>25</v>
      </c>
      <c r="D174" s="40"/>
      <c r="E174" s="41"/>
      <c r="F174" s="41"/>
      <c r="G174" s="34">
        <f t="shared" ref="G174:H174" si="64">G175+G180+G185</f>
        <v>49235858</v>
      </c>
      <c r="H174" s="34">
        <f t="shared" si="64"/>
        <v>49235858</v>
      </c>
    </row>
    <row r="175" spans="1:8" x14ac:dyDescent="0.2">
      <c r="A175" s="40" t="s">
        <v>26</v>
      </c>
      <c r="B175" s="40" t="s">
        <v>273</v>
      </c>
      <c r="C175" s="40" t="s">
        <v>25</v>
      </c>
      <c r="D175" s="40" t="s">
        <v>0</v>
      </c>
      <c r="E175" s="41"/>
      <c r="F175" s="41"/>
      <c r="G175" s="34">
        <f t="shared" ref="G175:H175" si="65">G176</f>
        <v>16569250</v>
      </c>
      <c r="H175" s="34">
        <f t="shared" si="65"/>
        <v>16569250</v>
      </c>
    </row>
    <row r="176" spans="1:8" ht="38.25" x14ac:dyDescent="0.2">
      <c r="A176" s="40" t="s">
        <v>405</v>
      </c>
      <c r="B176" s="40" t="s">
        <v>273</v>
      </c>
      <c r="C176" s="40" t="s">
        <v>25</v>
      </c>
      <c r="D176" s="40" t="s">
        <v>0</v>
      </c>
      <c r="E176" s="41" t="s">
        <v>180</v>
      </c>
      <c r="F176" s="41"/>
      <c r="G176" s="34">
        <f t="shared" ref="G176:H178" si="66">G177</f>
        <v>16569250</v>
      </c>
      <c r="H176" s="34">
        <f t="shared" si="66"/>
        <v>16569250</v>
      </c>
    </row>
    <row r="177" spans="1:8" ht="51" x14ac:dyDescent="0.2">
      <c r="A177" s="40" t="s">
        <v>181</v>
      </c>
      <c r="B177" s="40" t="s">
        <v>273</v>
      </c>
      <c r="C177" s="40" t="s">
        <v>25</v>
      </c>
      <c r="D177" s="40" t="s">
        <v>0</v>
      </c>
      <c r="E177" s="41" t="s">
        <v>182</v>
      </c>
      <c r="F177" s="41"/>
      <c r="G177" s="34">
        <f t="shared" si="66"/>
        <v>16569250</v>
      </c>
      <c r="H177" s="34">
        <f t="shared" si="66"/>
        <v>16569250</v>
      </c>
    </row>
    <row r="178" spans="1:8" ht="63.75" x14ac:dyDescent="0.2">
      <c r="A178" s="40" t="s">
        <v>403</v>
      </c>
      <c r="B178" s="40" t="s">
        <v>273</v>
      </c>
      <c r="C178" s="40" t="s">
        <v>25</v>
      </c>
      <c r="D178" s="40" t="s">
        <v>0</v>
      </c>
      <c r="E178" s="41" t="s">
        <v>333</v>
      </c>
      <c r="F178" s="41"/>
      <c r="G178" s="34">
        <f t="shared" si="66"/>
        <v>16569250</v>
      </c>
      <c r="H178" s="34">
        <f t="shared" si="66"/>
        <v>16569250</v>
      </c>
    </row>
    <row r="179" spans="1:8" ht="25.5" x14ac:dyDescent="0.2">
      <c r="A179" s="37" t="s">
        <v>81</v>
      </c>
      <c r="B179" s="110" t="s">
        <v>273</v>
      </c>
      <c r="C179" s="37" t="s">
        <v>25</v>
      </c>
      <c r="D179" s="37" t="s">
        <v>0</v>
      </c>
      <c r="E179" s="38" t="s">
        <v>333</v>
      </c>
      <c r="F179" s="38" t="s">
        <v>82</v>
      </c>
      <c r="G179" s="39">
        <v>16569250</v>
      </c>
      <c r="H179" s="39">
        <v>16569250</v>
      </c>
    </row>
    <row r="180" spans="1:8" x14ac:dyDescent="0.2">
      <c r="A180" s="40" t="s">
        <v>27</v>
      </c>
      <c r="B180" s="40" t="s">
        <v>273</v>
      </c>
      <c r="C180" s="40" t="s">
        <v>25</v>
      </c>
      <c r="D180" s="40" t="s">
        <v>1</v>
      </c>
      <c r="E180" s="41"/>
      <c r="F180" s="41"/>
      <c r="G180" s="34">
        <f t="shared" ref="G180:H188" si="67">G181</f>
        <v>32404304</v>
      </c>
      <c r="H180" s="34">
        <f t="shared" si="67"/>
        <v>32404304</v>
      </c>
    </row>
    <row r="181" spans="1:8" ht="38.25" x14ac:dyDescent="0.2">
      <c r="A181" s="40" t="s">
        <v>179</v>
      </c>
      <c r="B181" s="40" t="s">
        <v>273</v>
      </c>
      <c r="C181" s="40" t="s">
        <v>25</v>
      </c>
      <c r="D181" s="40" t="s">
        <v>1</v>
      </c>
      <c r="E181" s="41" t="s">
        <v>180</v>
      </c>
      <c r="F181" s="41"/>
      <c r="G181" s="34">
        <f t="shared" si="67"/>
        <v>32404304</v>
      </c>
      <c r="H181" s="34">
        <f t="shared" si="67"/>
        <v>32404304</v>
      </c>
    </row>
    <row r="182" spans="1:8" ht="51" x14ac:dyDescent="0.2">
      <c r="A182" s="40" t="s">
        <v>181</v>
      </c>
      <c r="B182" s="40" t="s">
        <v>273</v>
      </c>
      <c r="C182" s="40" t="s">
        <v>25</v>
      </c>
      <c r="D182" s="40" t="s">
        <v>1</v>
      </c>
      <c r="E182" s="41" t="s">
        <v>182</v>
      </c>
      <c r="F182" s="41"/>
      <c r="G182" s="34">
        <f t="shared" si="67"/>
        <v>32404304</v>
      </c>
      <c r="H182" s="34">
        <f t="shared" si="67"/>
        <v>32404304</v>
      </c>
    </row>
    <row r="183" spans="1:8" ht="63.75" x14ac:dyDescent="0.2">
      <c r="A183" s="40" t="s">
        <v>403</v>
      </c>
      <c r="B183" s="40" t="s">
        <v>273</v>
      </c>
      <c r="C183" s="40" t="s">
        <v>25</v>
      </c>
      <c r="D183" s="40" t="s">
        <v>1</v>
      </c>
      <c r="E183" s="41" t="s">
        <v>333</v>
      </c>
      <c r="F183" s="41"/>
      <c r="G183" s="34">
        <f t="shared" si="67"/>
        <v>32404304</v>
      </c>
      <c r="H183" s="34">
        <f t="shared" si="67"/>
        <v>32404304</v>
      </c>
    </row>
    <row r="184" spans="1:8" ht="25.5" x14ac:dyDescent="0.2">
      <c r="A184" s="37" t="s">
        <v>81</v>
      </c>
      <c r="B184" s="110" t="s">
        <v>273</v>
      </c>
      <c r="C184" s="37" t="s">
        <v>25</v>
      </c>
      <c r="D184" s="37" t="s">
        <v>1</v>
      </c>
      <c r="E184" s="38" t="s">
        <v>333</v>
      </c>
      <c r="F184" s="38" t="s">
        <v>82</v>
      </c>
      <c r="G184" s="39">
        <v>32404304</v>
      </c>
      <c r="H184" s="39">
        <v>32404304</v>
      </c>
    </row>
    <row r="185" spans="1:8" x14ac:dyDescent="0.2">
      <c r="A185" s="40" t="s">
        <v>27</v>
      </c>
      <c r="B185" s="40" t="s">
        <v>273</v>
      </c>
      <c r="C185" s="40" t="s">
        <v>25</v>
      </c>
      <c r="D185" s="40" t="s">
        <v>15</v>
      </c>
      <c r="E185" s="41"/>
      <c r="F185" s="41"/>
      <c r="G185" s="34">
        <f t="shared" si="67"/>
        <v>262304</v>
      </c>
      <c r="H185" s="34">
        <f t="shared" si="67"/>
        <v>262304</v>
      </c>
    </row>
    <row r="186" spans="1:8" ht="38.25" x14ac:dyDescent="0.2">
      <c r="A186" s="40" t="s">
        <v>179</v>
      </c>
      <c r="B186" s="40" t="s">
        <v>273</v>
      </c>
      <c r="C186" s="40" t="s">
        <v>25</v>
      </c>
      <c r="D186" s="40" t="s">
        <v>15</v>
      </c>
      <c r="E186" s="41" t="s">
        <v>180</v>
      </c>
      <c r="F186" s="41"/>
      <c r="G186" s="34">
        <f t="shared" si="67"/>
        <v>262304</v>
      </c>
      <c r="H186" s="34">
        <f t="shared" si="67"/>
        <v>262304</v>
      </c>
    </row>
    <row r="187" spans="1:8" ht="51" x14ac:dyDescent="0.2">
      <c r="A187" s="40" t="s">
        <v>181</v>
      </c>
      <c r="B187" s="40" t="s">
        <v>273</v>
      </c>
      <c r="C187" s="40" t="s">
        <v>25</v>
      </c>
      <c r="D187" s="40" t="s">
        <v>15</v>
      </c>
      <c r="E187" s="41" t="s">
        <v>182</v>
      </c>
      <c r="F187" s="41"/>
      <c r="G187" s="34">
        <f t="shared" si="67"/>
        <v>262304</v>
      </c>
      <c r="H187" s="34">
        <f t="shared" si="67"/>
        <v>262304</v>
      </c>
    </row>
    <row r="188" spans="1:8" ht="63.75" x14ac:dyDescent="0.2">
      <c r="A188" s="40" t="s">
        <v>403</v>
      </c>
      <c r="B188" s="40" t="s">
        <v>273</v>
      </c>
      <c r="C188" s="40" t="s">
        <v>25</v>
      </c>
      <c r="D188" s="40" t="s">
        <v>15</v>
      </c>
      <c r="E188" s="41" t="s">
        <v>333</v>
      </c>
      <c r="F188" s="41"/>
      <c r="G188" s="34">
        <f t="shared" si="67"/>
        <v>262304</v>
      </c>
      <c r="H188" s="34">
        <f t="shared" si="67"/>
        <v>262304</v>
      </c>
    </row>
    <row r="189" spans="1:8" ht="25.5" x14ac:dyDescent="0.2">
      <c r="A189" s="37" t="s">
        <v>81</v>
      </c>
      <c r="B189" s="110" t="s">
        <v>273</v>
      </c>
      <c r="C189" s="37" t="s">
        <v>25</v>
      </c>
      <c r="D189" s="37" t="s">
        <v>15</v>
      </c>
      <c r="E189" s="38" t="s">
        <v>333</v>
      </c>
      <c r="F189" s="38" t="s">
        <v>82</v>
      </c>
      <c r="G189" s="39">
        <v>262304</v>
      </c>
      <c r="H189" s="39">
        <v>262304</v>
      </c>
    </row>
    <row r="190" spans="1:8" x14ac:dyDescent="0.2">
      <c r="A190" s="40" t="s">
        <v>46</v>
      </c>
      <c r="B190" s="40" t="s">
        <v>273</v>
      </c>
      <c r="C190" s="40" t="s">
        <v>18</v>
      </c>
      <c r="D190" s="40"/>
      <c r="E190" s="41"/>
      <c r="F190" s="41"/>
      <c r="G190" s="34">
        <f t="shared" ref="G190:H190" si="68">G191</f>
        <v>187894</v>
      </c>
      <c r="H190" s="34">
        <f t="shared" si="68"/>
        <v>187894</v>
      </c>
    </row>
    <row r="191" spans="1:8" x14ac:dyDescent="0.2">
      <c r="A191" s="40" t="s">
        <v>31</v>
      </c>
      <c r="B191" s="40" t="s">
        <v>273</v>
      </c>
      <c r="C191" s="40" t="s">
        <v>18</v>
      </c>
      <c r="D191" s="40" t="s">
        <v>0</v>
      </c>
      <c r="E191" s="41"/>
      <c r="F191" s="41"/>
      <c r="G191" s="34">
        <f>G192</f>
        <v>187894</v>
      </c>
      <c r="H191" s="34">
        <f>H192</f>
        <v>187894</v>
      </c>
    </row>
    <row r="192" spans="1:8" ht="38.25" x14ac:dyDescent="0.2">
      <c r="A192" s="40" t="s">
        <v>405</v>
      </c>
      <c r="B192" s="40" t="s">
        <v>273</v>
      </c>
      <c r="C192" s="40" t="s">
        <v>18</v>
      </c>
      <c r="D192" s="40" t="s">
        <v>0</v>
      </c>
      <c r="E192" s="41" t="s">
        <v>180</v>
      </c>
      <c r="F192" s="41"/>
      <c r="G192" s="34">
        <f t="shared" ref="G192:H194" si="69">G193</f>
        <v>187894</v>
      </c>
      <c r="H192" s="34">
        <f t="shared" si="69"/>
        <v>187894</v>
      </c>
    </row>
    <row r="193" spans="1:8" ht="51" x14ac:dyDescent="0.2">
      <c r="A193" s="40" t="s">
        <v>181</v>
      </c>
      <c r="B193" s="40" t="s">
        <v>273</v>
      </c>
      <c r="C193" s="40" t="s">
        <v>18</v>
      </c>
      <c r="D193" s="40" t="s">
        <v>0</v>
      </c>
      <c r="E193" s="41" t="s">
        <v>182</v>
      </c>
      <c r="F193" s="41"/>
      <c r="G193" s="34">
        <f t="shared" si="69"/>
        <v>187894</v>
      </c>
      <c r="H193" s="34">
        <f t="shared" si="69"/>
        <v>187894</v>
      </c>
    </row>
    <row r="194" spans="1:8" ht="63.75" x14ac:dyDescent="0.2">
      <c r="A194" s="40" t="s">
        <v>403</v>
      </c>
      <c r="B194" s="40" t="s">
        <v>273</v>
      </c>
      <c r="C194" s="40" t="s">
        <v>18</v>
      </c>
      <c r="D194" s="40" t="s">
        <v>0</v>
      </c>
      <c r="E194" s="41" t="s">
        <v>333</v>
      </c>
      <c r="F194" s="41"/>
      <c r="G194" s="34">
        <f t="shared" si="69"/>
        <v>187894</v>
      </c>
      <c r="H194" s="34">
        <f t="shared" si="69"/>
        <v>187894</v>
      </c>
    </row>
    <row r="195" spans="1:8" ht="25.5" x14ac:dyDescent="0.2">
      <c r="A195" s="37" t="s">
        <v>81</v>
      </c>
      <c r="B195" s="110" t="s">
        <v>273</v>
      </c>
      <c r="C195" s="37" t="s">
        <v>18</v>
      </c>
      <c r="D195" s="37" t="s">
        <v>0</v>
      </c>
      <c r="E195" s="38" t="s">
        <v>333</v>
      </c>
      <c r="F195" s="38" t="s">
        <v>82</v>
      </c>
      <c r="G195" s="39">
        <v>187894</v>
      </c>
      <c r="H195" s="39">
        <v>187894</v>
      </c>
    </row>
    <row r="196" spans="1:8" x14ac:dyDescent="0.2">
      <c r="A196" s="40" t="s">
        <v>47</v>
      </c>
      <c r="B196" s="40" t="s">
        <v>273</v>
      </c>
      <c r="C196" s="40" t="s">
        <v>21</v>
      </c>
      <c r="D196" s="40"/>
      <c r="E196" s="41"/>
      <c r="F196" s="41"/>
      <c r="G196" s="34">
        <f t="shared" ref="G196:H196" si="70">G197+G202</f>
        <v>5049200</v>
      </c>
      <c r="H196" s="34">
        <f t="shared" si="70"/>
        <v>4993200</v>
      </c>
    </row>
    <row r="197" spans="1:8" x14ac:dyDescent="0.2">
      <c r="A197" s="40" t="s">
        <v>33</v>
      </c>
      <c r="B197" s="40" t="s">
        <v>273</v>
      </c>
      <c r="C197" s="40" t="s">
        <v>21</v>
      </c>
      <c r="D197" s="40" t="s">
        <v>0</v>
      </c>
      <c r="E197" s="41"/>
      <c r="F197" s="41"/>
      <c r="G197" s="34">
        <f t="shared" ref="G197:H200" si="71">G198</f>
        <v>3398500</v>
      </c>
      <c r="H197" s="34">
        <f t="shared" si="71"/>
        <v>3398500</v>
      </c>
    </row>
    <row r="198" spans="1:8" ht="38.25" x14ac:dyDescent="0.2">
      <c r="A198" s="40" t="s">
        <v>378</v>
      </c>
      <c r="B198" s="40" t="s">
        <v>273</v>
      </c>
      <c r="C198" s="40" t="s">
        <v>21</v>
      </c>
      <c r="D198" s="40" t="s">
        <v>0</v>
      </c>
      <c r="E198" s="41" t="s">
        <v>180</v>
      </c>
      <c r="F198" s="41"/>
      <c r="G198" s="34">
        <f t="shared" si="71"/>
        <v>3398500</v>
      </c>
      <c r="H198" s="34">
        <f t="shared" si="71"/>
        <v>3398500</v>
      </c>
    </row>
    <row r="199" spans="1:8" ht="51" x14ac:dyDescent="0.2">
      <c r="A199" s="40" t="s">
        <v>181</v>
      </c>
      <c r="B199" s="40" t="s">
        <v>273</v>
      </c>
      <c r="C199" s="40" t="s">
        <v>21</v>
      </c>
      <c r="D199" s="40" t="s">
        <v>0</v>
      </c>
      <c r="E199" s="41" t="s">
        <v>182</v>
      </c>
      <c r="F199" s="41"/>
      <c r="G199" s="34">
        <f t="shared" si="71"/>
        <v>3398500</v>
      </c>
      <c r="H199" s="34">
        <f t="shared" si="71"/>
        <v>3398500</v>
      </c>
    </row>
    <row r="200" spans="1:8" ht="25.5" x14ac:dyDescent="0.2">
      <c r="A200" s="40" t="s">
        <v>183</v>
      </c>
      <c r="B200" s="40" t="s">
        <v>273</v>
      </c>
      <c r="C200" s="40" t="s">
        <v>21</v>
      </c>
      <c r="D200" s="40" t="s">
        <v>0</v>
      </c>
      <c r="E200" s="41" t="s">
        <v>184</v>
      </c>
      <c r="F200" s="41"/>
      <c r="G200" s="34">
        <f t="shared" si="71"/>
        <v>3398500</v>
      </c>
      <c r="H200" s="34">
        <f t="shared" si="71"/>
        <v>3398500</v>
      </c>
    </row>
    <row r="201" spans="1:8" ht="25.5" x14ac:dyDescent="0.2">
      <c r="A201" s="37" t="s">
        <v>115</v>
      </c>
      <c r="B201" s="37" t="s">
        <v>273</v>
      </c>
      <c r="C201" s="37" t="s">
        <v>21</v>
      </c>
      <c r="D201" s="37" t="s">
        <v>0</v>
      </c>
      <c r="E201" s="38" t="s">
        <v>184</v>
      </c>
      <c r="F201" s="38" t="s">
        <v>116</v>
      </c>
      <c r="G201" s="39">
        <v>3398500</v>
      </c>
      <c r="H201" s="39">
        <v>3398500</v>
      </c>
    </row>
    <row r="202" spans="1:8" x14ac:dyDescent="0.2">
      <c r="A202" s="40" t="s">
        <v>35</v>
      </c>
      <c r="B202" s="40" t="s">
        <v>273</v>
      </c>
      <c r="C202" s="40" t="s">
        <v>21</v>
      </c>
      <c r="D202" s="40" t="s">
        <v>9</v>
      </c>
      <c r="E202" s="41"/>
      <c r="F202" s="41"/>
      <c r="G202" s="34">
        <f>G203+G209</f>
        <v>1650700</v>
      </c>
      <c r="H202" s="34">
        <f>H203+H209</f>
        <v>1594700</v>
      </c>
    </row>
    <row r="203" spans="1:8" ht="38.25" x14ac:dyDescent="0.2">
      <c r="A203" s="40" t="s">
        <v>378</v>
      </c>
      <c r="B203" s="40" t="s">
        <v>273</v>
      </c>
      <c r="C203" s="40" t="s">
        <v>21</v>
      </c>
      <c r="D203" s="40" t="s">
        <v>9</v>
      </c>
      <c r="E203" s="41" t="s">
        <v>180</v>
      </c>
      <c r="F203" s="41"/>
      <c r="G203" s="34">
        <f t="shared" ref="G203:H205" si="72">G204</f>
        <v>1363700</v>
      </c>
      <c r="H203" s="34">
        <f t="shared" si="72"/>
        <v>1363700</v>
      </c>
    </row>
    <row r="204" spans="1:8" ht="51" x14ac:dyDescent="0.2">
      <c r="A204" s="40" t="s">
        <v>181</v>
      </c>
      <c r="B204" s="40" t="s">
        <v>273</v>
      </c>
      <c r="C204" s="40" t="s">
        <v>21</v>
      </c>
      <c r="D204" s="40" t="s">
        <v>9</v>
      </c>
      <c r="E204" s="41" t="s">
        <v>182</v>
      </c>
      <c r="F204" s="41"/>
      <c r="G204" s="34">
        <f t="shared" si="72"/>
        <v>1363700</v>
      </c>
      <c r="H204" s="34">
        <f t="shared" si="72"/>
        <v>1363700</v>
      </c>
    </row>
    <row r="205" spans="1:8" ht="25.5" x14ac:dyDescent="0.2">
      <c r="A205" s="40" t="s">
        <v>188</v>
      </c>
      <c r="B205" s="40" t="s">
        <v>273</v>
      </c>
      <c r="C205" s="40" t="s">
        <v>21</v>
      </c>
      <c r="D205" s="40" t="s">
        <v>9</v>
      </c>
      <c r="E205" s="41" t="s">
        <v>187</v>
      </c>
      <c r="F205" s="41"/>
      <c r="G205" s="34">
        <f t="shared" si="72"/>
        <v>1363700</v>
      </c>
      <c r="H205" s="34">
        <f t="shared" si="72"/>
        <v>1363700</v>
      </c>
    </row>
    <row r="206" spans="1:8" ht="63.75" x14ac:dyDescent="0.2">
      <c r="A206" s="40" t="s">
        <v>191</v>
      </c>
      <c r="B206" s="40" t="s">
        <v>273</v>
      </c>
      <c r="C206" s="40" t="s">
        <v>21</v>
      </c>
      <c r="D206" s="40" t="s">
        <v>9</v>
      </c>
      <c r="E206" s="41" t="s">
        <v>332</v>
      </c>
      <c r="F206" s="41"/>
      <c r="G206" s="34">
        <f t="shared" ref="G206:H206" si="73">SUM(G207:G208)</f>
        <v>1363700</v>
      </c>
      <c r="H206" s="34">
        <f t="shared" si="73"/>
        <v>1363700</v>
      </c>
    </row>
    <row r="207" spans="1:8" ht="63.75" x14ac:dyDescent="0.2">
      <c r="A207" s="37" t="s">
        <v>79</v>
      </c>
      <c r="B207" s="37" t="s">
        <v>273</v>
      </c>
      <c r="C207" s="37" t="s">
        <v>21</v>
      </c>
      <c r="D207" s="37" t="s">
        <v>9</v>
      </c>
      <c r="E207" s="38" t="s">
        <v>332</v>
      </c>
      <c r="F207" s="38" t="s">
        <v>80</v>
      </c>
      <c r="G207" s="39">
        <v>1325700</v>
      </c>
      <c r="H207" s="39">
        <v>1325700</v>
      </c>
    </row>
    <row r="208" spans="1:8" ht="25.5" x14ac:dyDescent="0.2">
      <c r="A208" s="37" t="s">
        <v>81</v>
      </c>
      <c r="B208" s="37" t="s">
        <v>273</v>
      </c>
      <c r="C208" s="37" t="s">
        <v>21</v>
      </c>
      <c r="D208" s="37" t="s">
        <v>9</v>
      </c>
      <c r="E208" s="38" t="s">
        <v>332</v>
      </c>
      <c r="F208" s="38" t="s">
        <v>82</v>
      </c>
      <c r="G208" s="39">
        <v>38000</v>
      </c>
      <c r="H208" s="39">
        <v>38000</v>
      </c>
    </row>
    <row r="209" spans="1:8" ht="38.25" x14ac:dyDescent="0.2">
      <c r="A209" s="40" t="s">
        <v>379</v>
      </c>
      <c r="B209" s="40" t="s">
        <v>273</v>
      </c>
      <c r="C209" s="40" t="s">
        <v>21</v>
      </c>
      <c r="D209" s="40" t="s">
        <v>9</v>
      </c>
      <c r="E209" s="41" t="s">
        <v>218</v>
      </c>
      <c r="F209" s="41"/>
      <c r="G209" s="34">
        <f>G214+G219+G210+G228+G231</f>
        <v>287000</v>
      </c>
      <c r="H209" s="34">
        <f>H214+H219+H210+H228+H231</f>
        <v>231000</v>
      </c>
    </row>
    <row r="210" spans="1:8" ht="38.25" x14ac:dyDescent="0.2">
      <c r="A210" s="40" t="s">
        <v>353</v>
      </c>
      <c r="B210" s="40" t="s">
        <v>273</v>
      </c>
      <c r="C210" s="40" t="s">
        <v>21</v>
      </c>
      <c r="D210" s="40" t="s">
        <v>9</v>
      </c>
      <c r="E210" s="41" t="s">
        <v>219</v>
      </c>
      <c r="F210" s="41"/>
      <c r="G210" s="34">
        <f t="shared" ref="G210:H210" si="74">G211</f>
        <v>100000</v>
      </c>
      <c r="H210" s="34">
        <f t="shared" si="74"/>
        <v>150000</v>
      </c>
    </row>
    <row r="211" spans="1:8" ht="63.75" x14ac:dyDescent="0.2">
      <c r="A211" s="40" t="s">
        <v>395</v>
      </c>
      <c r="B211" s="40" t="s">
        <v>273</v>
      </c>
      <c r="C211" s="40" t="s">
        <v>21</v>
      </c>
      <c r="D211" s="40" t="s">
        <v>9</v>
      </c>
      <c r="E211" s="41" t="s">
        <v>220</v>
      </c>
      <c r="F211" s="41"/>
      <c r="G211" s="34">
        <f t="shared" ref="G211:H211" si="75">SUBTOTAL(9,G212:G213)</f>
        <v>100000</v>
      </c>
      <c r="H211" s="34">
        <f t="shared" si="75"/>
        <v>150000</v>
      </c>
    </row>
    <row r="212" spans="1:8" ht="25.5" x14ac:dyDescent="0.2">
      <c r="A212" s="37" t="s">
        <v>115</v>
      </c>
      <c r="B212" s="37" t="s">
        <v>273</v>
      </c>
      <c r="C212" s="37" t="s">
        <v>21</v>
      </c>
      <c r="D212" s="37" t="s">
        <v>9</v>
      </c>
      <c r="E212" s="38" t="s">
        <v>220</v>
      </c>
      <c r="F212" s="38" t="s">
        <v>116</v>
      </c>
      <c r="G212" s="39">
        <v>100000</v>
      </c>
      <c r="H212" s="39">
        <v>100000</v>
      </c>
    </row>
    <row r="213" spans="1:8" ht="38.25" x14ac:dyDescent="0.2">
      <c r="A213" s="37" t="s">
        <v>92</v>
      </c>
      <c r="B213" s="37" t="s">
        <v>273</v>
      </c>
      <c r="C213" s="37" t="s">
        <v>21</v>
      </c>
      <c r="D213" s="37" t="s">
        <v>9</v>
      </c>
      <c r="E213" s="38" t="s">
        <v>220</v>
      </c>
      <c r="F213" s="38" t="s">
        <v>93</v>
      </c>
      <c r="G213" s="39">
        <v>0</v>
      </c>
      <c r="H213" s="39">
        <v>50000</v>
      </c>
    </row>
    <row r="214" spans="1:8" x14ac:dyDescent="0.2">
      <c r="A214" s="40" t="s">
        <v>354</v>
      </c>
      <c r="B214" s="40" t="s">
        <v>273</v>
      </c>
      <c r="C214" s="40" t="s">
        <v>21</v>
      </c>
      <c r="D214" s="40" t="s">
        <v>9</v>
      </c>
      <c r="E214" s="41" t="s">
        <v>221</v>
      </c>
      <c r="F214" s="41"/>
      <c r="G214" s="34">
        <f t="shared" ref="G214:H214" si="76">G215+G217</f>
        <v>70000</v>
      </c>
      <c r="H214" s="34">
        <f t="shared" si="76"/>
        <v>0</v>
      </c>
    </row>
    <row r="215" spans="1:8" ht="51" x14ac:dyDescent="0.2">
      <c r="A215" s="40" t="s">
        <v>222</v>
      </c>
      <c r="B215" s="40" t="s">
        <v>273</v>
      </c>
      <c r="C215" s="40" t="s">
        <v>21</v>
      </c>
      <c r="D215" s="40" t="s">
        <v>9</v>
      </c>
      <c r="E215" s="41" t="s">
        <v>223</v>
      </c>
      <c r="F215" s="41"/>
      <c r="G215" s="34">
        <f t="shared" ref="G215:H215" si="77">G216</f>
        <v>20000</v>
      </c>
      <c r="H215" s="34">
        <f t="shared" si="77"/>
        <v>0</v>
      </c>
    </row>
    <row r="216" spans="1:8" ht="25.5" x14ac:dyDescent="0.2">
      <c r="A216" s="37" t="s">
        <v>81</v>
      </c>
      <c r="B216" s="37" t="s">
        <v>273</v>
      </c>
      <c r="C216" s="37" t="s">
        <v>21</v>
      </c>
      <c r="D216" s="37" t="s">
        <v>9</v>
      </c>
      <c r="E216" s="38" t="s">
        <v>223</v>
      </c>
      <c r="F216" s="38" t="s">
        <v>82</v>
      </c>
      <c r="G216" s="39">
        <v>20000</v>
      </c>
      <c r="H216" s="39">
        <v>0</v>
      </c>
    </row>
    <row r="217" spans="1:8" ht="51" x14ac:dyDescent="0.2">
      <c r="A217" s="40" t="s">
        <v>338</v>
      </c>
      <c r="B217" s="40" t="s">
        <v>273</v>
      </c>
      <c r="C217" s="40" t="s">
        <v>21</v>
      </c>
      <c r="D217" s="40" t="s">
        <v>9</v>
      </c>
      <c r="E217" s="41" t="s">
        <v>224</v>
      </c>
      <c r="F217" s="41"/>
      <c r="G217" s="34">
        <f t="shared" ref="G217:H217" si="78">G218</f>
        <v>50000</v>
      </c>
      <c r="H217" s="34">
        <f t="shared" si="78"/>
        <v>0</v>
      </c>
    </row>
    <row r="218" spans="1:8" ht="25.5" x14ac:dyDescent="0.2">
      <c r="A218" s="37" t="s">
        <v>81</v>
      </c>
      <c r="B218" s="37" t="s">
        <v>273</v>
      </c>
      <c r="C218" s="37" t="s">
        <v>21</v>
      </c>
      <c r="D218" s="37" t="s">
        <v>9</v>
      </c>
      <c r="E218" s="38" t="s">
        <v>224</v>
      </c>
      <c r="F218" s="38" t="s">
        <v>82</v>
      </c>
      <c r="G218" s="39">
        <v>50000</v>
      </c>
      <c r="H218" s="39">
        <v>0</v>
      </c>
    </row>
    <row r="219" spans="1:8" ht="25.5" x14ac:dyDescent="0.2">
      <c r="A219" s="40" t="s">
        <v>225</v>
      </c>
      <c r="B219" s="40" t="s">
        <v>273</v>
      </c>
      <c r="C219" s="40" t="s">
        <v>21</v>
      </c>
      <c r="D219" s="40" t="s">
        <v>9</v>
      </c>
      <c r="E219" s="41" t="s">
        <v>226</v>
      </c>
      <c r="F219" s="41"/>
      <c r="G219" s="34">
        <f t="shared" ref="G219:H219" si="79">G220+G223+G225</f>
        <v>101000</v>
      </c>
      <c r="H219" s="34">
        <f t="shared" si="79"/>
        <v>81000</v>
      </c>
    </row>
    <row r="220" spans="1:8" ht="76.5" x14ac:dyDescent="0.2">
      <c r="A220" s="40" t="s">
        <v>227</v>
      </c>
      <c r="B220" s="40" t="s">
        <v>273</v>
      </c>
      <c r="C220" s="40" t="s">
        <v>21</v>
      </c>
      <c r="D220" s="40" t="s">
        <v>9</v>
      </c>
      <c r="E220" s="41" t="s">
        <v>228</v>
      </c>
      <c r="F220" s="41"/>
      <c r="G220" s="34">
        <f t="shared" ref="G220:H220" si="80">SUBTOTAL(9,G221:G222)</f>
        <v>10000</v>
      </c>
      <c r="H220" s="34">
        <f t="shared" si="80"/>
        <v>10000</v>
      </c>
    </row>
    <row r="221" spans="1:8" ht="63.75" x14ac:dyDescent="0.2">
      <c r="A221" s="37" t="s">
        <v>79</v>
      </c>
      <c r="B221" s="37" t="s">
        <v>273</v>
      </c>
      <c r="C221" s="37" t="s">
        <v>21</v>
      </c>
      <c r="D221" s="37" t="s">
        <v>9</v>
      </c>
      <c r="E221" s="38" t="s">
        <v>228</v>
      </c>
      <c r="F221" s="38" t="s">
        <v>80</v>
      </c>
      <c r="G221" s="39">
        <v>5000</v>
      </c>
      <c r="H221" s="39">
        <v>5000</v>
      </c>
    </row>
    <row r="222" spans="1:8" ht="25.5" x14ac:dyDescent="0.2">
      <c r="A222" s="37" t="s">
        <v>115</v>
      </c>
      <c r="B222" s="37" t="s">
        <v>273</v>
      </c>
      <c r="C222" s="37" t="s">
        <v>21</v>
      </c>
      <c r="D222" s="37" t="s">
        <v>9</v>
      </c>
      <c r="E222" s="38" t="s">
        <v>228</v>
      </c>
      <c r="F222" s="38" t="s">
        <v>116</v>
      </c>
      <c r="G222" s="39">
        <v>5000</v>
      </c>
      <c r="H222" s="39">
        <v>5000</v>
      </c>
    </row>
    <row r="223" spans="1:8" ht="51" x14ac:dyDescent="0.2">
      <c r="A223" s="40" t="s">
        <v>229</v>
      </c>
      <c r="B223" s="40" t="s">
        <v>273</v>
      </c>
      <c r="C223" s="40" t="s">
        <v>21</v>
      </c>
      <c r="D223" s="40" t="s">
        <v>9</v>
      </c>
      <c r="E223" s="41" t="s">
        <v>230</v>
      </c>
      <c r="F223" s="41"/>
      <c r="G223" s="34">
        <f t="shared" ref="G223:H223" si="81">G224</f>
        <v>20000</v>
      </c>
      <c r="H223" s="34">
        <f t="shared" si="81"/>
        <v>0</v>
      </c>
    </row>
    <row r="224" spans="1:8" ht="25.5" x14ac:dyDescent="0.2">
      <c r="A224" s="37" t="s">
        <v>81</v>
      </c>
      <c r="B224" s="37" t="s">
        <v>273</v>
      </c>
      <c r="C224" s="37" t="s">
        <v>21</v>
      </c>
      <c r="D224" s="37" t="s">
        <v>9</v>
      </c>
      <c r="E224" s="38" t="s">
        <v>230</v>
      </c>
      <c r="F224" s="38" t="s">
        <v>82</v>
      </c>
      <c r="G224" s="39">
        <v>20000</v>
      </c>
      <c r="H224" s="39">
        <v>0</v>
      </c>
    </row>
    <row r="225" spans="1:18" ht="38.25" x14ac:dyDescent="0.2">
      <c r="A225" s="40" t="s">
        <v>231</v>
      </c>
      <c r="B225" s="40" t="s">
        <v>273</v>
      </c>
      <c r="C225" s="40" t="s">
        <v>21</v>
      </c>
      <c r="D225" s="40" t="s">
        <v>9</v>
      </c>
      <c r="E225" s="41" t="s">
        <v>232</v>
      </c>
      <c r="F225" s="41"/>
      <c r="G225" s="34">
        <f>SUM(G226:G227)</f>
        <v>71000</v>
      </c>
      <c r="H225" s="34">
        <f>SUM(H226:H227)</f>
        <v>71000</v>
      </c>
    </row>
    <row r="226" spans="1:18" ht="63.75" x14ac:dyDescent="0.2">
      <c r="A226" s="37" t="s">
        <v>79</v>
      </c>
      <c r="B226" s="37" t="s">
        <v>273</v>
      </c>
      <c r="C226" s="37" t="s">
        <v>21</v>
      </c>
      <c r="D226" s="37" t="s">
        <v>9</v>
      </c>
      <c r="E226" s="38" t="s">
        <v>232</v>
      </c>
      <c r="F226" s="38" t="s">
        <v>80</v>
      </c>
      <c r="G226" s="39">
        <v>30000</v>
      </c>
      <c r="H226" s="39">
        <v>30000</v>
      </c>
    </row>
    <row r="227" spans="1:18" ht="25.5" x14ac:dyDescent="0.2">
      <c r="A227" s="37" t="s">
        <v>115</v>
      </c>
      <c r="B227" s="37" t="s">
        <v>273</v>
      </c>
      <c r="C227" s="37" t="s">
        <v>21</v>
      </c>
      <c r="D227" s="37" t="s">
        <v>9</v>
      </c>
      <c r="E227" s="38" t="s">
        <v>232</v>
      </c>
      <c r="F227" s="38" t="s">
        <v>116</v>
      </c>
      <c r="G227" s="39">
        <v>41000</v>
      </c>
      <c r="H227" s="39">
        <v>41000</v>
      </c>
    </row>
    <row r="228" spans="1:18" ht="38.25" x14ac:dyDescent="0.2">
      <c r="A228" s="40" t="s">
        <v>237</v>
      </c>
      <c r="B228" s="40" t="s">
        <v>273</v>
      </c>
      <c r="C228" s="40" t="s">
        <v>5</v>
      </c>
      <c r="D228" s="40" t="s">
        <v>22</v>
      </c>
      <c r="E228" s="41" t="s">
        <v>238</v>
      </c>
      <c r="F228" s="41"/>
      <c r="G228" s="34">
        <f t="shared" ref="G228:H234" si="82">G229</f>
        <v>5000</v>
      </c>
      <c r="H228" s="34">
        <f t="shared" si="82"/>
        <v>0</v>
      </c>
    </row>
    <row r="229" spans="1:18" ht="38.25" x14ac:dyDescent="0.2">
      <c r="A229" s="40" t="s">
        <v>239</v>
      </c>
      <c r="B229" s="40" t="s">
        <v>273</v>
      </c>
      <c r="C229" s="40" t="s">
        <v>5</v>
      </c>
      <c r="D229" s="40" t="s">
        <v>22</v>
      </c>
      <c r="E229" s="41" t="s">
        <v>240</v>
      </c>
      <c r="F229" s="41"/>
      <c r="G229" s="34">
        <f t="shared" si="82"/>
        <v>5000</v>
      </c>
      <c r="H229" s="34">
        <f t="shared" si="82"/>
        <v>0</v>
      </c>
    </row>
    <row r="230" spans="1:18" ht="25.5" x14ac:dyDescent="0.2">
      <c r="A230" s="37" t="s">
        <v>81</v>
      </c>
      <c r="B230" s="37" t="s">
        <v>273</v>
      </c>
      <c r="C230" s="37" t="s">
        <v>5</v>
      </c>
      <c r="D230" s="37" t="s">
        <v>22</v>
      </c>
      <c r="E230" s="38" t="s">
        <v>240</v>
      </c>
      <c r="F230" s="38" t="s">
        <v>82</v>
      </c>
      <c r="G230" s="39">
        <v>5000</v>
      </c>
      <c r="H230" s="39">
        <v>0</v>
      </c>
    </row>
    <row r="231" spans="1:18" ht="63.75" x14ac:dyDescent="0.2">
      <c r="A231" s="40" t="s">
        <v>298</v>
      </c>
      <c r="B231" s="40" t="s">
        <v>273</v>
      </c>
      <c r="C231" s="40" t="s">
        <v>5</v>
      </c>
      <c r="D231" s="40" t="s">
        <v>22</v>
      </c>
      <c r="E231" s="41" t="s">
        <v>279</v>
      </c>
      <c r="F231" s="41"/>
      <c r="G231" s="34">
        <f t="shared" ref="G231:H231" si="83">G232+G234</f>
        <v>11000</v>
      </c>
      <c r="H231" s="34">
        <f t="shared" si="83"/>
        <v>0</v>
      </c>
    </row>
    <row r="232" spans="1:18" ht="63.75" x14ac:dyDescent="0.2">
      <c r="A232" s="40" t="s">
        <v>299</v>
      </c>
      <c r="B232" s="40" t="s">
        <v>273</v>
      </c>
      <c r="C232" s="40" t="s">
        <v>5</v>
      </c>
      <c r="D232" s="40" t="s">
        <v>22</v>
      </c>
      <c r="E232" s="41" t="s">
        <v>277</v>
      </c>
      <c r="F232" s="41"/>
      <c r="G232" s="34">
        <f t="shared" si="82"/>
        <v>1000</v>
      </c>
      <c r="H232" s="34">
        <f t="shared" si="82"/>
        <v>0</v>
      </c>
    </row>
    <row r="233" spans="1:18" ht="25.5" x14ac:dyDescent="0.2">
      <c r="A233" s="37" t="s">
        <v>81</v>
      </c>
      <c r="B233" s="37" t="s">
        <v>273</v>
      </c>
      <c r="C233" s="37" t="s">
        <v>5</v>
      </c>
      <c r="D233" s="37" t="s">
        <v>22</v>
      </c>
      <c r="E233" s="38" t="s">
        <v>277</v>
      </c>
      <c r="F233" s="38" t="s">
        <v>82</v>
      </c>
      <c r="G233" s="39">
        <v>1000</v>
      </c>
      <c r="H233" s="39">
        <v>0</v>
      </c>
    </row>
    <row r="234" spans="1:18" ht="38.25" x14ac:dyDescent="0.2">
      <c r="A234" s="40" t="s">
        <v>300</v>
      </c>
      <c r="B234" s="40" t="s">
        <v>273</v>
      </c>
      <c r="C234" s="40" t="s">
        <v>5</v>
      </c>
      <c r="D234" s="40" t="s">
        <v>22</v>
      </c>
      <c r="E234" s="41" t="s">
        <v>278</v>
      </c>
      <c r="F234" s="41"/>
      <c r="G234" s="34">
        <f t="shared" si="82"/>
        <v>10000</v>
      </c>
      <c r="H234" s="34">
        <f t="shared" si="82"/>
        <v>0</v>
      </c>
      <c r="N234" s="35"/>
    </row>
    <row r="235" spans="1:18" ht="25.5" x14ac:dyDescent="0.2">
      <c r="A235" s="37" t="s">
        <v>81</v>
      </c>
      <c r="B235" s="37" t="s">
        <v>273</v>
      </c>
      <c r="C235" s="37" t="s">
        <v>5</v>
      </c>
      <c r="D235" s="37" t="s">
        <v>22</v>
      </c>
      <c r="E235" s="38" t="s">
        <v>278</v>
      </c>
      <c r="F235" s="38" t="s">
        <v>82</v>
      </c>
      <c r="G235" s="39">
        <v>10000</v>
      </c>
      <c r="H235" s="39">
        <v>0</v>
      </c>
      <c r="N235" s="35"/>
    </row>
    <row r="236" spans="1:18" ht="51" x14ac:dyDescent="0.2">
      <c r="A236" s="40" t="s">
        <v>274</v>
      </c>
      <c r="B236" s="40">
        <v>957</v>
      </c>
      <c r="C236" s="40"/>
      <c r="D236" s="40"/>
      <c r="E236" s="41"/>
      <c r="F236" s="41"/>
      <c r="G236" s="34">
        <f>G237+G265</f>
        <v>39210860</v>
      </c>
      <c r="H236" s="34">
        <f>H237+H265</f>
        <v>41496000</v>
      </c>
      <c r="J236" s="97"/>
      <c r="N236" s="35"/>
      <c r="P236" s="36"/>
      <c r="Q236" s="36"/>
      <c r="R236" s="36"/>
    </row>
    <row r="237" spans="1:18" x14ac:dyDescent="0.2">
      <c r="A237" s="40" t="s">
        <v>46</v>
      </c>
      <c r="B237" s="40">
        <v>957</v>
      </c>
      <c r="C237" s="40" t="s">
        <v>18</v>
      </c>
      <c r="D237" s="40"/>
      <c r="E237" s="41"/>
      <c r="F237" s="41"/>
      <c r="G237" s="34">
        <f>G238+G259</f>
        <v>39010860</v>
      </c>
      <c r="H237" s="34">
        <f>H238+H259</f>
        <v>41296000</v>
      </c>
      <c r="J237" s="97"/>
      <c r="N237" s="35"/>
    </row>
    <row r="238" spans="1:18" x14ac:dyDescent="0.2">
      <c r="A238" s="40" t="s">
        <v>31</v>
      </c>
      <c r="B238" s="40">
        <v>957</v>
      </c>
      <c r="C238" s="40" t="s">
        <v>18</v>
      </c>
      <c r="D238" s="40" t="s">
        <v>0</v>
      </c>
      <c r="E238" s="41"/>
      <c r="F238" s="41"/>
      <c r="G238" s="34">
        <f t="shared" ref="G238:H238" si="84">G239</f>
        <v>36906860</v>
      </c>
      <c r="H238" s="34">
        <f t="shared" si="84"/>
        <v>38745000</v>
      </c>
      <c r="J238" s="97"/>
      <c r="N238" s="35"/>
    </row>
    <row r="239" spans="1:18" ht="38.25" x14ac:dyDescent="0.2">
      <c r="A239" s="40" t="s">
        <v>382</v>
      </c>
      <c r="B239" s="40">
        <v>957</v>
      </c>
      <c r="C239" s="40" t="s">
        <v>18</v>
      </c>
      <c r="D239" s="40" t="s">
        <v>0</v>
      </c>
      <c r="E239" s="41" t="s">
        <v>130</v>
      </c>
      <c r="F239" s="41"/>
      <c r="G239" s="34">
        <f t="shared" ref="G239:H239" si="85">G240+G248+G253</f>
        <v>36906860</v>
      </c>
      <c r="H239" s="34">
        <f t="shared" si="85"/>
        <v>38745000</v>
      </c>
      <c r="J239" s="97"/>
      <c r="N239" s="35"/>
    </row>
    <row r="240" spans="1:18" ht="38.25" x14ac:dyDescent="0.2">
      <c r="A240" s="40" t="s">
        <v>131</v>
      </c>
      <c r="B240" s="40">
        <v>957</v>
      </c>
      <c r="C240" s="40" t="s">
        <v>18</v>
      </c>
      <c r="D240" s="40" t="s">
        <v>0</v>
      </c>
      <c r="E240" s="41" t="s">
        <v>132</v>
      </c>
      <c r="F240" s="41"/>
      <c r="G240" s="34">
        <f t="shared" ref="G240:H240" si="86">G241+G245</f>
        <v>14350860</v>
      </c>
      <c r="H240" s="34">
        <f t="shared" si="86"/>
        <v>15062000</v>
      </c>
      <c r="J240" s="97"/>
      <c r="N240" s="35"/>
    </row>
    <row r="241" spans="1:18" ht="38.25" x14ac:dyDescent="0.2">
      <c r="A241" s="40" t="s">
        <v>133</v>
      </c>
      <c r="B241" s="40">
        <v>957</v>
      </c>
      <c r="C241" s="40" t="s">
        <v>18</v>
      </c>
      <c r="D241" s="40" t="s">
        <v>0</v>
      </c>
      <c r="E241" s="41" t="s">
        <v>134</v>
      </c>
      <c r="F241" s="41"/>
      <c r="G241" s="34">
        <f t="shared" ref="G241:H241" si="87">SUM(G242:G244)</f>
        <v>14326990</v>
      </c>
      <c r="H241" s="34">
        <f t="shared" si="87"/>
        <v>15062000</v>
      </c>
      <c r="J241" s="97"/>
      <c r="N241" s="35"/>
    </row>
    <row r="242" spans="1:18" ht="63.75" x14ac:dyDescent="0.2">
      <c r="A242" s="37" t="s">
        <v>79</v>
      </c>
      <c r="B242" s="37">
        <v>957</v>
      </c>
      <c r="C242" s="37" t="s">
        <v>18</v>
      </c>
      <c r="D242" s="37" t="s">
        <v>0</v>
      </c>
      <c r="E242" s="38" t="s">
        <v>134</v>
      </c>
      <c r="F242" s="38" t="s">
        <v>80</v>
      </c>
      <c r="G242" s="39">
        <f>13242700+2290</f>
        <v>13244990</v>
      </c>
      <c r="H242" s="39">
        <f>13949700+7300</f>
        <v>13957000</v>
      </c>
      <c r="J242" s="97"/>
      <c r="N242" s="35"/>
      <c r="P242" s="36"/>
      <c r="Q242" s="36"/>
      <c r="R242" s="36"/>
    </row>
    <row r="243" spans="1:18" ht="25.5" x14ac:dyDescent="0.2">
      <c r="A243" s="37" t="s">
        <v>81</v>
      </c>
      <c r="B243" s="37">
        <v>957</v>
      </c>
      <c r="C243" s="37" t="s">
        <v>18</v>
      </c>
      <c r="D243" s="37" t="s">
        <v>0</v>
      </c>
      <c r="E243" s="38" t="s">
        <v>134</v>
      </c>
      <c r="F243" s="38" t="s">
        <v>82</v>
      </c>
      <c r="G243" s="39">
        <v>1076000</v>
      </c>
      <c r="H243" s="39">
        <v>1099000</v>
      </c>
      <c r="J243" s="97"/>
      <c r="N243" s="35"/>
    </row>
    <row r="244" spans="1:18" x14ac:dyDescent="0.2">
      <c r="A244" s="37" t="s">
        <v>85</v>
      </c>
      <c r="B244" s="37">
        <v>957</v>
      </c>
      <c r="C244" s="37" t="s">
        <v>18</v>
      </c>
      <c r="D244" s="37" t="s">
        <v>0</v>
      </c>
      <c r="E244" s="38" t="s">
        <v>134</v>
      </c>
      <c r="F244" s="38" t="s">
        <v>86</v>
      </c>
      <c r="G244" s="39">
        <v>6000</v>
      </c>
      <c r="H244" s="39">
        <v>6000</v>
      </c>
      <c r="J244" s="97"/>
      <c r="N244" s="35"/>
    </row>
    <row r="245" spans="1:18" ht="25.5" x14ac:dyDescent="0.2">
      <c r="A245" s="40" t="s">
        <v>135</v>
      </c>
      <c r="B245" s="40">
        <v>957</v>
      </c>
      <c r="C245" s="40" t="s">
        <v>18</v>
      </c>
      <c r="D245" s="40" t="s">
        <v>0</v>
      </c>
      <c r="E245" s="41" t="s">
        <v>136</v>
      </c>
      <c r="F245" s="41"/>
      <c r="G245" s="34">
        <f t="shared" ref="G245:H245" si="88">G246</f>
        <v>23870</v>
      </c>
      <c r="H245" s="34">
        <f t="shared" si="88"/>
        <v>0</v>
      </c>
      <c r="J245" s="97"/>
      <c r="N245" s="35"/>
    </row>
    <row r="246" spans="1:18" ht="51" x14ac:dyDescent="0.2">
      <c r="A246" s="40" t="s">
        <v>340</v>
      </c>
      <c r="B246" s="40">
        <v>957</v>
      </c>
      <c r="C246" s="40" t="s">
        <v>18</v>
      </c>
      <c r="D246" s="40" t="s">
        <v>0</v>
      </c>
      <c r="E246" s="41" t="s">
        <v>339</v>
      </c>
      <c r="F246" s="41"/>
      <c r="G246" s="34">
        <f t="shared" ref="G246:H246" si="89">G247</f>
        <v>23870</v>
      </c>
      <c r="H246" s="34">
        <f t="shared" si="89"/>
        <v>0</v>
      </c>
      <c r="J246" s="97"/>
      <c r="N246" s="35"/>
    </row>
    <row r="247" spans="1:18" ht="25.5" x14ac:dyDescent="0.2">
      <c r="A247" s="37" t="s">
        <v>81</v>
      </c>
      <c r="B247" s="37">
        <v>957</v>
      </c>
      <c r="C247" s="37" t="s">
        <v>18</v>
      </c>
      <c r="D247" s="37" t="s">
        <v>0</v>
      </c>
      <c r="E247" s="38" t="s">
        <v>339</v>
      </c>
      <c r="F247" s="38" t="s">
        <v>82</v>
      </c>
      <c r="G247" s="39">
        <v>23870</v>
      </c>
      <c r="H247" s="39">
        <v>0</v>
      </c>
      <c r="J247" s="97"/>
      <c r="N247" s="35"/>
    </row>
    <row r="248" spans="1:18" ht="25.5" x14ac:dyDescent="0.2">
      <c r="A248" s="40" t="s">
        <v>137</v>
      </c>
      <c r="B248" s="40">
        <v>957</v>
      </c>
      <c r="C248" s="40" t="s">
        <v>18</v>
      </c>
      <c r="D248" s="40" t="s">
        <v>0</v>
      </c>
      <c r="E248" s="41" t="s">
        <v>138</v>
      </c>
      <c r="F248" s="41"/>
      <c r="G248" s="34">
        <f t="shared" ref="G248:H248" si="90">G249</f>
        <v>2619500</v>
      </c>
      <c r="H248" s="34">
        <f t="shared" si="90"/>
        <v>3167500</v>
      </c>
      <c r="J248" s="97"/>
    </row>
    <row r="249" spans="1:18" ht="38.25" x14ac:dyDescent="0.2">
      <c r="A249" s="40" t="s">
        <v>139</v>
      </c>
      <c r="B249" s="40">
        <v>957</v>
      </c>
      <c r="C249" s="40" t="s">
        <v>18</v>
      </c>
      <c r="D249" s="40" t="s">
        <v>0</v>
      </c>
      <c r="E249" s="41" t="s">
        <v>140</v>
      </c>
      <c r="F249" s="41"/>
      <c r="G249" s="34">
        <f t="shared" ref="G249:H249" si="91">SUM(G250:G252)</f>
        <v>2619500</v>
      </c>
      <c r="H249" s="34">
        <f t="shared" si="91"/>
        <v>3167500</v>
      </c>
      <c r="J249" s="97"/>
    </row>
    <row r="250" spans="1:18" ht="63.75" x14ac:dyDescent="0.2">
      <c r="A250" s="37" t="s">
        <v>79</v>
      </c>
      <c r="B250" s="37">
        <v>957</v>
      </c>
      <c r="C250" s="37" t="s">
        <v>18</v>
      </c>
      <c r="D250" s="37" t="s">
        <v>0</v>
      </c>
      <c r="E250" s="38" t="s">
        <v>140</v>
      </c>
      <c r="F250" s="38" t="s">
        <v>80</v>
      </c>
      <c r="G250" s="39">
        <v>2071000</v>
      </c>
      <c r="H250" s="39">
        <v>2607000</v>
      </c>
      <c r="J250" s="97"/>
    </row>
    <row r="251" spans="1:18" ht="25.5" x14ac:dyDescent="0.2">
      <c r="A251" s="37" t="s">
        <v>81</v>
      </c>
      <c r="B251" s="37">
        <v>957</v>
      </c>
      <c r="C251" s="37" t="s">
        <v>18</v>
      </c>
      <c r="D251" s="37" t="s">
        <v>0</v>
      </c>
      <c r="E251" s="38" t="s">
        <v>140</v>
      </c>
      <c r="F251" s="38" t="s">
        <v>82</v>
      </c>
      <c r="G251" s="39">
        <v>537500</v>
      </c>
      <c r="H251" s="39">
        <v>560500</v>
      </c>
      <c r="J251" s="97"/>
    </row>
    <row r="252" spans="1:18" x14ac:dyDescent="0.2">
      <c r="A252" s="37" t="s">
        <v>85</v>
      </c>
      <c r="B252" s="37">
        <v>957</v>
      </c>
      <c r="C252" s="37" t="s">
        <v>18</v>
      </c>
      <c r="D252" s="37" t="s">
        <v>0</v>
      </c>
      <c r="E252" s="38" t="s">
        <v>140</v>
      </c>
      <c r="F252" s="38" t="s">
        <v>86</v>
      </c>
      <c r="G252" s="39">
        <v>11000</v>
      </c>
      <c r="H252" s="39">
        <v>0</v>
      </c>
    </row>
    <row r="253" spans="1:18" ht="25.5" x14ac:dyDescent="0.2">
      <c r="A253" s="40" t="s">
        <v>141</v>
      </c>
      <c r="B253" s="40">
        <v>957</v>
      </c>
      <c r="C253" s="40" t="s">
        <v>18</v>
      </c>
      <c r="D253" s="40" t="s">
        <v>0</v>
      </c>
      <c r="E253" s="41" t="s">
        <v>142</v>
      </c>
      <c r="F253" s="41"/>
      <c r="G253" s="34">
        <f>G254</f>
        <v>19936500</v>
      </c>
      <c r="H253" s="34">
        <f>H254</f>
        <v>20515500</v>
      </c>
    </row>
    <row r="254" spans="1:18" ht="51" x14ac:dyDescent="0.2">
      <c r="A254" s="40" t="s">
        <v>143</v>
      </c>
      <c r="B254" s="40">
        <v>957</v>
      </c>
      <c r="C254" s="40" t="s">
        <v>18</v>
      </c>
      <c r="D254" s="40" t="s">
        <v>0</v>
      </c>
      <c r="E254" s="41" t="s">
        <v>144</v>
      </c>
      <c r="F254" s="41"/>
      <c r="G254" s="34">
        <f t="shared" ref="G254:H254" si="92">G255</f>
        <v>19936500</v>
      </c>
      <c r="H254" s="34">
        <f t="shared" si="92"/>
        <v>20515500</v>
      </c>
    </row>
    <row r="255" spans="1:18" ht="51" x14ac:dyDescent="0.2">
      <c r="A255" s="40" t="s">
        <v>143</v>
      </c>
      <c r="B255" s="40">
        <v>957</v>
      </c>
      <c r="C255" s="40" t="s">
        <v>18</v>
      </c>
      <c r="D255" s="40" t="s">
        <v>0</v>
      </c>
      <c r="E255" s="41" t="s">
        <v>144</v>
      </c>
      <c r="F255" s="41"/>
      <c r="G255" s="34">
        <f t="shared" ref="G255:H255" si="93">SUM(G256:G258)</f>
        <v>19936500</v>
      </c>
      <c r="H255" s="34">
        <f t="shared" si="93"/>
        <v>20515500</v>
      </c>
    </row>
    <row r="256" spans="1:18" ht="63.75" x14ac:dyDescent="0.2">
      <c r="A256" s="37" t="s">
        <v>79</v>
      </c>
      <c r="B256" s="37">
        <v>957</v>
      </c>
      <c r="C256" s="37" t="s">
        <v>18</v>
      </c>
      <c r="D256" s="37" t="s">
        <v>0</v>
      </c>
      <c r="E256" s="38" t="s">
        <v>144</v>
      </c>
      <c r="F256" s="38" t="s">
        <v>80</v>
      </c>
      <c r="G256" s="39">
        <v>16987000</v>
      </c>
      <c r="H256" s="39">
        <v>17409000</v>
      </c>
    </row>
    <row r="257" spans="1:10" ht="25.5" x14ac:dyDescent="0.2">
      <c r="A257" s="37" t="s">
        <v>81</v>
      </c>
      <c r="B257" s="37">
        <v>957</v>
      </c>
      <c r="C257" s="37" t="s">
        <v>18</v>
      </c>
      <c r="D257" s="37" t="s">
        <v>0</v>
      </c>
      <c r="E257" s="38" t="s">
        <v>144</v>
      </c>
      <c r="F257" s="38" t="s">
        <v>82</v>
      </c>
      <c r="G257" s="39">
        <v>2946000</v>
      </c>
      <c r="H257" s="39">
        <v>3103000</v>
      </c>
    </row>
    <row r="258" spans="1:10" x14ac:dyDescent="0.2">
      <c r="A258" s="37" t="s">
        <v>85</v>
      </c>
      <c r="B258" s="37">
        <v>957</v>
      </c>
      <c r="C258" s="37" t="s">
        <v>18</v>
      </c>
      <c r="D258" s="37" t="s">
        <v>0</v>
      </c>
      <c r="E258" s="38" t="s">
        <v>144</v>
      </c>
      <c r="F258" s="38" t="s">
        <v>86</v>
      </c>
      <c r="G258" s="39">
        <v>3500</v>
      </c>
      <c r="H258" s="39">
        <v>3500</v>
      </c>
    </row>
    <row r="259" spans="1:10" ht="25.5" x14ac:dyDescent="0.2">
      <c r="A259" s="40" t="s">
        <v>32</v>
      </c>
      <c r="B259" s="40">
        <v>957</v>
      </c>
      <c r="C259" s="40" t="s">
        <v>18</v>
      </c>
      <c r="D259" s="40" t="s">
        <v>5</v>
      </c>
      <c r="E259" s="41"/>
      <c r="F259" s="41"/>
      <c r="G259" s="34">
        <f t="shared" ref="G259:H261" si="94">G260</f>
        <v>2104000</v>
      </c>
      <c r="H259" s="34">
        <f t="shared" si="94"/>
        <v>2551000</v>
      </c>
    </row>
    <row r="260" spans="1:10" ht="38.25" x14ac:dyDescent="0.2">
      <c r="A260" s="40" t="s">
        <v>382</v>
      </c>
      <c r="B260" s="40">
        <v>957</v>
      </c>
      <c r="C260" s="40" t="s">
        <v>18</v>
      </c>
      <c r="D260" s="40" t="s">
        <v>5</v>
      </c>
      <c r="E260" s="41" t="s">
        <v>130</v>
      </c>
      <c r="F260" s="41"/>
      <c r="G260" s="34">
        <f t="shared" si="94"/>
        <v>2104000</v>
      </c>
      <c r="H260" s="34">
        <f t="shared" si="94"/>
        <v>2551000</v>
      </c>
    </row>
    <row r="261" spans="1:10" ht="25.5" x14ac:dyDescent="0.2">
      <c r="A261" s="40" t="s">
        <v>145</v>
      </c>
      <c r="B261" s="40">
        <v>957</v>
      </c>
      <c r="C261" s="40" t="s">
        <v>18</v>
      </c>
      <c r="D261" s="40" t="s">
        <v>5</v>
      </c>
      <c r="E261" s="41" t="s">
        <v>146</v>
      </c>
      <c r="F261" s="41"/>
      <c r="G261" s="34">
        <f t="shared" si="94"/>
        <v>2104000</v>
      </c>
      <c r="H261" s="34">
        <f t="shared" si="94"/>
        <v>2551000</v>
      </c>
    </row>
    <row r="262" spans="1:10" ht="51" x14ac:dyDescent="0.2">
      <c r="A262" s="40" t="s">
        <v>147</v>
      </c>
      <c r="B262" s="40">
        <v>957</v>
      </c>
      <c r="C262" s="40" t="s">
        <v>18</v>
      </c>
      <c r="D262" s="40" t="s">
        <v>5</v>
      </c>
      <c r="E262" s="41" t="s">
        <v>148</v>
      </c>
      <c r="F262" s="41"/>
      <c r="G262" s="34">
        <f>SUM(G263:G264)</f>
        <v>2104000</v>
      </c>
      <c r="H262" s="34">
        <f>SUM(H263:H264)</f>
        <v>2551000</v>
      </c>
    </row>
    <row r="263" spans="1:10" ht="63.75" x14ac:dyDescent="0.2">
      <c r="A263" s="37" t="s">
        <v>79</v>
      </c>
      <c r="B263" s="37">
        <v>957</v>
      </c>
      <c r="C263" s="37" t="s">
        <v>18</v>
      </c>
      <c r="D263" s="37" t="s">
        <v>5</v>
      </c>
      <c r="E263" s="38" t="s">
        <v>148</v>
      </c>
      <c r="F263" s="38" t="s">
        <v>80</v>
      </c>
      <c r="G263" s="39">
        <v>2084000</v>
      </c>
      <c r="H263" s="39">
        <v>2531000</v>
      </c>
    </row>
    <row r="264" spans="1:10" ht="25.5" x14ac:dyDescent="0.2">
      <c r="A264" s="37" t="s">
        <v>115</v>
      </c>
      <c r="B264" s="37">
        <v>957</v>
      </c>
      <c r="C264" s="37" t="s">
        <v>18</v>
      </c>
      <c r="D264" s="37" t="s">
        <v>5</v>
      </c>
      <c r="E264" s="38" t="s">
        <v>148</v>
      </c>
      <c r="F264" s="38" t="s">
        <v>82</v>
      </c>
      <c r="G264" s="39">
        <v>20000</v>
      </c>
      <c r="H264" s="39">
        <v>20000</v>
      </c>
    </row>
    <row r="265" spans="1:10" x14ac:dyDescent="0.2">
      <c r="A265" s="40" t="s">
        <v>48</v>
      </c>
      <c r="B265" s="40">
        <v>957</v>
      </c>
      <c r="C265" s="40" t="s">
        <v>11</v>
      </c>
      <c r="D265" s="40"/>
      <c r="E265" s="41"/>
      <c r="F265" s="41"/>
      <c r="G265" s="34">
        <f t="shared" ref="G265:H272" si="95">G266</f>
        <v>200000</v>
      </c>
      <c r="H265" s="34">
        <f t="shared" si="95"/>
        <v>200000</v>
      </c>
    </row>
    <row r="266" spans="1:10" x14ac:dyDescent="0.2">
      <c r="A266" s="40" t="s">
        <v>36</v>
      </c>
      <c r="B266" s="40">
        <v>957</v>
      </c>
      <c r="C266" s="40" t="s">
        <v>11</v>
      </c>
      <c r="D266" s="40" t="s">
        <v>0</v>
      </c>
      <c r="E266" s="41"/>
      <c r="F266" s="41"/>
      <c r="G266" s="34">
        <f t="shared" si="95"/>
        <v>200000</v>
      </c>
      <c r="H266" s="34">
        <f t="shared" si="95"/>
        <v>200000</v>
      </c>
    </row>
    <row r="267" spans="1:10" ht="51" x14ac:dyDescent="0.2">
      <c r="A267" s="40" t="s">
        <v>341</v>
      </c>
      <c r="B267" s="40">
        <v>957</v>
      </c>
      <c r="C267" s="40" t="s">
        <v>11</v>
      </c>
      <c r="D267" s="40" t="s">
        <v>0</v>
      </c>
      <c r="E267" s="41" t="s">
        <v>342</v>
      </c>
      <c r="F267" s="41"/>
      <c r="G267" s="34">
        <f t="shared" si="95"/>
        <v>200000</v>
      </c>
      <c r="H267" s="34">
        <f t="shared" si="95"/>
        <v>200000</v>
      </c>
    </row>
    <row r="268" spans="1:10" ht="25.5" x14ac:dyDescent="0.2">
      <c r="A268" s="40" t="s">
        <v>344</v>
      </c>
      <c r="B268" s="40">
        <v>957</v>
      </c>
      <c r="C268" s="40" t="s">
        <v>11</v>
      </c>
      <c r="D268" s="40" t="s">
        <v>0</v>
      </c>
      <c r="E268" s="41" t="s">
        <v>343</v>
      </c>
      <c r="F268" s="41"/>
      <c r="G268" s="34">
        <f t="shared" ref="G268:H268" si="96">G269+G272</f>
        <v>200000</v>
      </c>
      <c r="H268" s="34">
        <f t="shared" si="96"/>
        <v>200000</v>
      </c>
      <c r="J268" s="36"/>
    </row>
    <row r="269" spans="1:10" ht="25.5" x14ac:dyDescent="0.2">
      <c r="A269" s="40" t="s">
        <v>149</v>
      </c>
      <c r="B269" s="40">
        <v>957</v>
      </c>
      <c r="C269" s="40" t="s">
        <v>11</v>
      </c>
      <c r="D269" s="40" t="s">
        <v>0</v>
      </c>
      <c r="E269" s="41" t="s">
        <v>345</v>
      </c>
      <c r="F269" s="41"/>
      <c r="G269" s="34">
        <f t="shared" si="95"/>
        <v>150000</v>
      </c>
      <c r="H269" s="34">
        <f t="shared" si="95"/>
        <v>150000</v>
      </c>
    </row>
    <row r="270" spans="1:10" ht="102" x14ac:dyDescent="0.2">
      <c r="A270" s="102" t="s">
        <v>150</v>
      </c>
      <c r="B270" s="102">
        <v>957</v>
      </c>
      <c r="C270" s="40" t="s">
        <v>11</v>
      </c>
      <c r="D270" s="40" t="s">
        <v>0</v>
      </c>
      <c r="E270" s="41" t="s">
        <v>346</v>
      </c>
      <c r="F270" s="41"/>
      <c r="G270" s="34">
        <f t="shared" si="95"/>
        <v>150000</v>
      </c>
      <c r="H270" s="34">
        <f t="shared" si="95"/>
        <v>150000</v>
      </c>
    </row>
    <row r="271" spans="1:10" ht="25.5" x14ac:dyDescent="0.2">
      <c r="A271" s="37" t="s">
        <v>81</v>
      </c>
      <c r="B271" s="110">
        <v>957</v>
      </c>
      <c r="C271" s="37" t="s">
        <v>11</v>
      </c>
      <c r="D271" s="37" t="s">
        <v>0</v>
      </c>
      <c r="E271" s="38" t="s">
        <v>346</v>
      </c>
      <c r="F271" s="38" t="s">
        <v>82</v>
      </c>
      <c r="G271" s="39">
        <v>150000</v>
      </c>
      <c r="H271" s="39">
        <v>150000</v>
      </c>
    </row>
    <row r="272" spans="1:10" ht="38.25" x14ac:dyDescent="0.2">
      <c r="A272" s="40" t="s">
        <v>347</v>
      </c>
      <c r="B272" s="40">
        <v>957</v>
      </c>
      <c r="C272" s="40" t="s">
        <v>11</v>
      </c>
      <c r="D272" s="40" t="s">
        <v>0</v>
      </c>
      <c r="E272" s="41" t="s">
        <v>348</v>
      </c>
      <c r="F272" s="41"/>
      <c r="G272" s="34">
        <f t="shared" si="95"/>
        <v>50000</v>
      </c>
      <c r="H272" s="34">
        <f t="shared" si="95"/>
        <v>50000</v>
      </c>
    </row>
    <row r="273" spans="1:12" ht="25.5" x14ac:dyDescent="0.2">
      <c r="A273" s="37" t="s">
        <v>81</v>
      </c>
      <c r="B273" s="110">
        <v>957</v>
      </c>
      <c r="C273" s="37" t="s">
        <v>11</v>
      </c>
      <c r="D273" s="37" t="s">
        <v>0</v>
      </c>
      <c r="E273" s="38" t="s">
        <v>348</v>
      </c>
      <c r="F273" s="38" t="s">
        <v>82</v>
      </c>
      <c r="G273" s="39">
        <v>50000</v>
      </c>
      <c r="H273" s="39">
        <v>50000</v>
      </c>
    </row>
    <row r="274" spans="1:12" ht="25.5" x14ac:dyDescent="0.2">
      <c r="A274" s="40" t="s">
        <v>275</v>
      </c>
      <c r="B274" s="40" t="s">
        <v>276</v>
      </c>
      <c r="C274" s="40"/>
      <c r="D274" s="40"/>
      <c r="E274" s="41"/>
      <c r="F274" s="41"/>
      <c r="G274" s="34">
        <f>G275+G362</f>
        <v>350491649.56</v>
      </c>
      <c r="H274" s="34">
        <f>H275+H362</f>
        <v>352849409.56</v>
      </c>
    </row>
    <row r="275" spans="1:12" x14ac:dyDescent="0.2">
      <c r="A275" s="40" t="s">
        <v>45</v>
      </c>
      <c r="B275" s="40" t="s">
        <v>276</v>
      </c>
      <c r="C275" s="40" t="s">
        <v>25</v>
      </c>
      <c r="D275" s="40"/>
      <c r="E275" s="41"/>
      <c r="F275" s="41"/>
      <c r="G275" s="34">
        <f>G276+G287+G332+G337+G351</f>
        <v>349411649.56</v>
      </c>
      <c r="H275" s="34">
        <f>H276+H287+H332+H337+H351</f>
        <v>351769409.56</v>
      </c>
    </row>
    <row r="276" spans="1:12" x14ac:dyDescent="0.2">
      <c r="A276" s="40" t="s">
        <v>26</v>
      </c>
      <c r="B276" s="40" t="s">
        <v>276</v>
      </c>
      <c r="C276" s="40" t="s">
        <v>25</v>
      </c>
      <c r="D276" s="40" t="s">
        <v>0</v>
      </c>
      <c r="E276" s="41"/>
      <c r="F276" s="41"/>
      <c r="G276" s="34">
        <f t="shared" ref="G276:H277" si="97">G277</f>
        <v>69113400</v>
      </c>
      <c r="H276" s="34">
        <f t="shared" si="97"/>
        <v>65995400</v>
      </c>
      <c r="J276" s="98"/>
      <c r="K276" s="98"/>
      <c r="L276" s="98"/>
    </row>
    <row r="277" spans="1:12" ht="38.25" x14ac:dyDescent="0.2">
      <c r="A277" s="40" t="s">
        <v>404</v>
      </c>
      <c r="B277" s="40" t="s">
        <v>276</v>
      </c>
      <c r="C277" s="40" t="s">
        <v>25</v>
      </c>
      <c r="D277" s="40" t="s">
        <v>0</v>
      </c>
      <c r="E277" s="41" t="s">
        <v>72</v>
      </c>
      <c r="F277" s="41"/>
      <c r="G277" s="34">
        <f t="shared" si="97"/>
        <v>69113400</v>
      </c>
      <c r="H277" s="34">
        <f t="shared" si="97"/>
        <v>65995400</v>
      </c>
    </row>
    <row r="278" spans="1:12" x14ac:dyDescent="0.2">
      <c r="A278" s="40" t="s">
        <v>73</v>
      </c>
      <c r="B278" s="40" t="s">
        <v>276</v>
      </c>
      <c r="C278" s="40" t="s">
        <v>25</v>
      </c>
      <c r="D278" s="40" t="s">
        <v>0</v>
      </c>
      <c r="E278" s="41" t="s">
        <v>74</v>
      </c>
      <c r="F278" s="41"/>
      <c r="G278" s="34">
        <f t="shared" ref="G278:H278" si="98">G279+G283</f>
        <v>69113400</v>
      </c>
      <c r="H278" s="34">
        <f t="shared" si="98"/>
        <v>65995400</v>
      </c>
    </row>
    <row r="279" spans="1:12" ht="38.25" x14ac:dyDescent="0.2">
      <c r="A279" s="40" t="s">
        <v>75</v>
      </c>
      <c r="B279" s="40" t="s">
        <v>276</v>
      </c>
      <c r="C279" s="40" t="s">
        <v>25</v>
      </c>
      <c r="D279" s="40" t="s">
        <v>0</v>
      </c>
      <c r="E279" s="41" t="s">
        <v>76</v>
      </c>
      <c r="F279" s="41"/>
      <c r="G279" s="34">
        <f t="shared" ref="G279:H279" si="99">G280</f>
        <v>57671100</v>
      </c>
      <c r="H279" s="34">
        <f t="shared" si="99"/>
        <v>57671100</v>
      </c>
    </row>
    <row r="280" spans="1:12" ht="51" x14ac:dyDescent="0.2">
      <c r="A280" s="40" t="s">
        <v>77</v>
      </c>
      <c r="B280" s="40" t="s">
        <v>276</v>
      </c>
      <c r="C280" s="40" t="s">
        <v>25</v>
      </c>
      <c r="D280" s="40" t="s">
        <v>0</v>
      </c>
      <c r="E280" s="41" t="s">
        <v>78</v>
      </c>
      <c r="F280" s="41"/>
      <c r="G280" s="34">
        <f t="shared" ref="G280:H280" si="100">SUM(G281:G282)</f>
        <v>57671100</v>
      </c>
      <c r="H280" s="34">
        <f t="shared" si="100"/>
        <v>57671100</v>
      </c>
    </row>
    <row r="281" spans="1:12" ht="63.75" x14ac:dyDescent="0.2">
      <c r="A281" s="37" t="s">
        <v>79</v>
      </c>
      <c r="B281" s="37" t="s">
        <v>276</v>
      </c>
      <c r="C281" s="37" t="s">
        <v>25</v>
      </c>
      <c r="D281" s="37" t="s">
        <v>0</v>
      </c>
      <c r="E281" s="38" t="s">
        <v>78</v>
      </c>
      <c r="F281" s="38" t="s">
        <v>80</v>
      </c>
      <c r="G281" s="39">
        <f>57671100-190000</f>
        <v>57481100</v>
      </c>
      <c r="H281" s="39">
        <f>57671100-190000</f>
        <v>57481100</v>
      </c>
    </row>
    <row r="282" spans="1:12" ht="25.5" x14ac:dyDescent="0.2">
      <c r="A282" s="37" t="s">
        <v>81</v>
      </c>
      <c r="B282" s="37" t="s">
        <v>276</v>
      </c>
      <c r="C282" s="37" t="s">
        <v>25</v>
      </c>
      <c r="D282" s="37" t="s">
        <v>0</v>
      </c>
      <c r="E282" s="38" t="s">
        <v>78</v>
      </c>
      <c r="F282" s="38" t="s">
        <v>82</v>
      </c>
      <c r="G282" s="39">
        <v>190000</v>
      </c>
      <c r="H282" s="39">
        <v>190000</v>
      </c>
    </row>
    <row r="283" spans="1:12" ht="38.25" x14ac:dyDescent="0.2">
      <c r="A283" s="40" t="s">
        <v>83</v>
      </c>
      <c r="B283" s="40" t="s">
        <v>276</v>
      </c>
      <c r="C283" s="40" t="s">
        <v>25</v>
      </c>
      <c r="D283" s="40" t="s">
        <v>0</v>
      </c>
      <c r="E283" s="41" t="s">
        <v>84</v>
      </c>
      <c r="F283" s="41"/>
      <c r="G283" s="34">
        <f t="shared" ref="G283:H283" si="101">SUM(G284:G286)</f>
        <v>11442300</v>
      </c>
      <c r="H283" s="34">
        <f t="shared" si="101"/>
        <v>8324300</v>
      </c>
    </row>
    <row r="284" spans="1:12" ht="63.75" x14ac:dyDescent="0.2">
      <c r="A284" s="37" t="s">
        <v>79</v>
      </c>
      <c r="B284" s="37" t="s">
        <v>276</v>
      </c>
      <c r="C284" s="37" t="s">
        <v>25</v>
      </c>
      <c r="D284" s="37" t="s">
        <v>0</v>
      </c>
      <c r="E284" s="38" t="s">
        <v>84</v>
      </c>
      <c r="F284" s="38" t="s">
        <v>80</v>
      </c>
      <c r="G284" s="39">
        <v>1533800</v>
      </c>
      <c r="H284" s="39">
        <v>1533800</v>
      </c>
    </row>
    <row r="285" spans="1:12" ht="25.5" x14ac:dyDescent="0.2">
      <c r="A285" s="37" t="s">
        <v>81</v>
      </c>
      <c r="B285" s="37" t="s">
        <v>276</v>
      </c>
      <c r="C285" s="37" t="s">
        <v>25</v>
      </c>
      <c r="D285" s="37" t="s">
        <v>0</v>
      </c>
      <c r="E285" s="38" t="s">
        <v>84</v>
      </c>
      <c r="F285" s="38" t="s">
        <v>82</v>
      </c>
      <c r="G285" s="39">
        <f>6654600+3204000</f>
        <v>9858600</v>
      </c>
      <c r="H285" s="39">
        <f>6740600</f>
        <v>6740600</v>
      </c>
    </row>
    <row r="286" spans="1:12" x14ac:dyDescent="0.2">
      <c r="A286" s="37" t="s">
        <v>85</v>
      </c>
      <c r="B286" s="37" t="s">
        <v>276</v>
      </c>
      <c r="C286" s="37" t="s">
        <v>25</v>
      </c>
      <c r="D286" s="37" t="s">
        <v>0</v>
      </c>
      <c r="E286" s="38" t="s">
        <v>84</v>
      </c>
      <c r="F286" s="38" t="s">
        <v>86</v>
      </c>
      <c r="G286" s="39">
        <v>49900</v>
      </c>
      <c r="H286" s="39">
        <v>49900</v>
      </c>
    </row>
    <row r="287" spans="1:12" x14ac:dyDescent="0.2">
      <c r="A287" s="40" t="s">
        <v>27</v>
      </c>
      <c r="B287" s="40" t="s">
        <v>276</v>
      </c>
      <c r="C287" s="40" t="s">
        <v>25</v>
      </c>
      <c r="D287" s="40" t="s">
        <v>1</v>
      </c>
      <c r="E287" s="41"/>
      <c r="F287" s="41"/>
      <c r="G287" s="34">
        <f t="shared" ref="G287:H288" si="102">G288</f>
        <v>215359689.56</v>
      </c>
      <c r="H287" s="34">
        <f t="shared" si="102"/>
        <v>219328549.56</v>
      </c>
    </row>
    <row r="288" spans="1:12" ht="38.25" x14ac:dyDescent="0.2">
      <c r="A288" s="40" t="s">
        <v>383</v>
      </c>
      <c r="B288" s="40" t="s">
        <v>276</v>
      </c>
      <c r="C288" s="40" t="s">
        <v>25</v>
      </c>
      <c r="D288" s="40" t="s">
        <v>1</v>
      </c>
      <c r="E288" s="41" t="s">
        <v>72</v>
      </c>
      <c r="F288" s="41"/>
      <c r="G288" s="34">
        <f t="shared" si="102"/>
        <v>215359689.56</v>
      </c>
      <c r="H288" s="34">
        <f t="shared" si="102"/>
        <v>219328549.56</v>
      </c>
    </row>
    <row r="289" spans="1:8" x14ac:dyDescent="0.2">
      <c r="A289" s="40" t="s">
        <v>87</v>
      </c>
      <c r="B289" s="40" t="s">
        <v>276</v>
      </c>
      <c r="C289" s="40" t="s">
        <v>25</v>
      </c>
      <c r="D289" s="40" t="s">
        <v>1</v>
      </c>
      <c r="E289" s="41" t="s">
        <v>88</v>
      </c>
      <c r="F289" s="41"/>
      <c r="G289" s="34">
        <f t="shared" ref="G289:H289" si="103">G290+G295+G299+G305+G308+G310+G312+G316+G320+G324+G328</f>
        <v>215359689.56</v>
      </c>
      <c r="H289" s="34">
        <f t="shared" si="103"/>
        <v>219328549.56</v>
      </c>
    </row>
    <row r="290" spans="1:8" ht="38.25" x14ac:dyDescent="0.2">
      <c r="A290" s="40" t="s">
        <v>75</v>
      </c>
      <c r="B290" s="40" t="s">
        <v>276</v>
      </c>
      <c r="C290" s="40" t="s">
        <v>25</v>
      </c>
      <c r="D290" s="40" t="s">
        <v>1</v>
      </c>
      <c r="E290" s="41" t="s">
        <v>89</v>
      </c>
      <c r="F290" s="41"/>
      <c r="G290" s="34">
        <f t="shared" ref="G290:H290" si="104">G291</f>
        <v>146834900</v>
      </c>
      <c r="H290" s="34">
        <f t="shared" si="104"/>
        <v>146834900</v>
      </c>
    </row>
    <row r="291" spans="1:8" ht="102" x14ac:dyDescent="0.2">
      <c r="A291" s="102" t="s">
        <v>90</v>
      </c>
      <c r="B291" s="102" t="s">
        <v>276</v>
      </c>
      <c r="C291" s="40" t="s">
        <v>25</v>
      </c>
      <c r="D291" s="40" t="s">
        <v>1</v>
      </c>
      <c r="E291" s="41" t="s">
        <v>91</v>
      </c>
      <c r="F291" s="41"/>
      <c r="G291" s="34">
        <f t="shared" ref="G291:H291" si="105">SUM(G292:G294)</f>
        <v>146834900</v>
      </c>
      <c r="H291" s="34">
        <f t="shared" si="105"/>
        <v>146834900</v>
      </c>
    </row>
    <row r="292" spans="1:8" ht="63.75" x14ac:dyDescent="0.2">
      <c r="A292" s="37" t="s">
        <v>79</v>
      </c>
      <c r="B292" s="110" t="s">
        <v>276</v>
      </c>
      <c r="C292" s="37" t="s">
        <v>25</v>
      </c>
      <c r="D292" s="37" t="s">
        <v>1</v>
      </c>
      <c r="E292" s="38" t="s">
        <v>91</v>
      </c>
      <c r="F292" s="38" t="s">
        <v>80</v>
      </c>
      <c r="G292" s="39">
        <v>92615000</v>
      </c>
      <c r="H292" s="39">
        <v>92615000</v>
      </c>
    </row>
    <row r="293" spans="1:8" ht="25.5" x14ac:dyDescent="0.2">
      <c r="A293" s="37" t="s">
        <v>81</v>
      </c>
      <c r="B293" s="110" t="s">
        <v>276</v>
      </c>
      <c r="C293" s="37" t="s">
        <v>25</v>
      </c>
      <c r="D293" s="37" t="s">
        <v>1</v>
      </c>
      <c r="E293" s="38" t="s">
        <v>91</v>
      </c>
      <c r="F293" s="38" t="s">
        <v>82</v>
      </c>
      <c r="G293" s="39">
        <v>724000</v>
      </c>
      <c r="H293" s="39">
        <v>724000</v>
      </c>
    </row>
    <row r="294" spans="1:8" ht="38.25" x14ac:dyDescent="0.2">
      <c r="A294" s="103" t="s">
        <v>92</v>
      </c>
      <c r="B294" s="110" t="s">
        <v>276</v>
      </c>
      <c r="C294" s="37" t="s">
        <v>25</v>
      </c>
      <c r="D294" s="37" t="s">
        <v>1</v>
      </c>
      <c r="E294" s="38" t="s">
        <v>91</v>
      </c>
      <c r="F294" s="38" t="s">
        <v>93</v>
      </c>
      <c r="G294" s="39">
        <v>53495900</v>
      </c>
      <c r="H294" s="39">
        <v>53495900</v>
      </c>
    </row>
    <row r="295" spans="1:8" ht="63.75" hidden="1" x14ac:dyDescent="0.2">
      <c r="A295" s="111" t="s">
        <v>349</v>
      </c>
      <c r="B295" s="102" t="s">
        <v>276</v>
      </c>
      <c r="C295" s="40" t="s">
        <v>25</v>
      </c>
      <c r="D295" s="40" t="s">
        <v>1</v>
      </c>
      <c r="E295" s="41" t="s">
        <v>95</v>
      </c>
      <c r="F295" s="41"/>
      <c r="G295" s="34">
        <f t="shared" ref="G295:H295" si="106">G296</f>
        <v>0</v>
      </c>
      <c r="H295" s="34">
        <f t="shared" si="106"/>
        <v>0</v>
      </c>
    </row>
    <row r="296" spans="1:8" ht="76.5" hidden="1" x14ac:dyDescent="0.2">
      <c r="A296" s="103" t="s">
        <v>350</v>
      </c>
      <c r="B296" s="110" t="s">
        <v>276</v>
      </c>
      <c r="C296" s="37" t="s">
        <v>25</v>
      </c>
      <c r="D296" s="37" t="s">
        <v>1</v>
      </c>
      <c r="E296" s="38" t="s">
        <v>351</v>
      </c>
      <c r="F296" s="38"/>
      <c r="G296" s="39">
        <f t="shared" ref="G296:H296" si="107">SUM(G297:G298)</f>
        <v>0</v>
      </c>
      <c r="H296" s="39">
        <f t="shared" si="107"/>
        <v>0</v>
      </c>
    </row>
    <row r="297" spans="1:8" ht="63.75" hidden="1" x14ac:dyDescent="0.2">
      <c r="A297" s="103" t="s">
        <v>79</v>
      </c>
      <c r="B297" s="110" t="s">
        <v>276</v>
      </c>
      <c r="C297" s="37" t="s">
        <v>25</v>
      </c>
      <c r="D297" s="37" t="s">
        <v>1</v>
      </c>
      <c r="E297" s="38" t="s">
        <v>352</v>
      </c>
      <c r="F297" s="38" t="s">
        <v>80</v>
      </c>
      <c r="G297" s="39">
        <v>0</v>
      </c>
      <c r="H297" s="39">
        <v>0</v>
      </c>
    </row>
    <row r="298" spans="1:8" ht="38.25" hidden="1" x14ac:dyDescent="0.2">
      <c r="A298" s="103" t="s">
        <v>92</v>
      </c>
      <c r="B298" s="110" t="s">
        <v>276</v>
      </c>
      <c r="C298" s="37" t="s">
        <v>25</v>
      </c>
      <c r="D298" s="37" t="s">
        <v>1</v>
      </c>
      <c r="E298" s="38" t="s">
        <v>352</v>
      </c>
      <c r="F298" s="38" t="s">
        <v>93</v>
      </c>
      <c r="G298" s="39">
        <v>0</v>
      </c>
      <c r="H298" s="39">
        <v>0</v>
      </c>
    </row>
    <row r="299" spans="1:8" ht="51" x14ac:dyDescent="0.2">
      <c r="A299" s="40" t="s">
        <v>94</v>
      </c>
      <c r="B299" s="40" t="s">
        <v>276</v>
      </c>
      <c r="C299" s="40" t="s">
        <v>25</v>
      </c>
      <c r="D299" s="40" t="s">
        <v>1</v>
      </c>
      <c r="E299" s="41" t="s">
        <v>101</v>
      </c>
      <c r="F299" s="41"/>
      <c r="G299" s="34">
        <f t="shared" ref="G299:H299" si="108">G300</f>
        <v>62525300</v>
      </c>
      <c r="H299" s="34">
        <f t="shared" si="108"/>
        <v>68203900</v>
      </c>
    </row>
    <row r="300" spans="1:8" ht="51" x14ac:dyDescent="0.2">
      <c r="A300" s="40" t="s">
        <v>94</v>
      </c>
      <c r="B300" s="40" t="s">
        <v>276</v>
      </c>
      <c r="C300" s="40" t="s">
        <v>25</v>
      </c>
      <c r="D300" s="40" t="s">
        <v>1</v>
      </c>
      <c r="E300" s="41" t="s">
        <v>101</v>
      </c>
      <c r="F300" s="41"/>
      <c r="G300" s="34">
        <f>SUM(G301:G304)</f>
        <v>62525300</v>
      </c>
      <c r="H300" s="34">
        <f>SUM(H301:H304)</f>
        <v>68203900</v>
      </c>
    </row>
    <row r="301" spans="1:8" ht="63.75" x14ac:dyDescent="0.2">
      <c r="A301" s="37" t="s">
        <v>79</v>
      </c>
      <c r="B301" s="37" t="s">
        <v>276</v>
      </c>
      <c r="C301" s="37" t="s">
        <v>25</v>
      </c>
      <c r="D301" s="37" t="s">
        <v>1</v>
      </c>
      <c r="E301" s="38" t="s">
        <v>101</v>
      </c>
      <c r="F301" s="38" t="s">
        <v>80</v>
      </c>
      <c r="G301" s="39">
        <v>1881700</v>
      </c>
      <c r="H301" s="39">
        <v>1881700</v>
      </c>
    </row>
    <row r="302" spans="1:8" ht="25.5" x14ac:dyDescent="0.2">
      <c r="A302" s="37" t="s">
        <v>81</v>
      </c>
      <c r="B302" s="37" t="s">
        <v>276</v>
      </c>
      <c r="C302" s="37" t="s">
        <v>25</v>
      </c>
      <c r="D302" s="37" t="s">
        <v>1</v>
      </c>
      <c r="E302" s="38" t="s">
        <v>101</v>
      </c>
      <c r="F302" s="38" t="s">
        <v>82</v>
      </c>
      <c r="G302" s="39">
        <f>5503660+718500</f>
        <v>6222160</v>
      </c>
      <c r="H302" s="39">
        <f>5718460</f>
        <v>5718460</v>
      </c>
    </row>
    <row r="303" spans="1:8" ht="38.25" x14ac:dyDescent="0.2">
      <c r="A303" s="103" t="s">
        <v>92</v>
      </c>
      <c r="B303" s="37" t="s">
        <v>276</v>
      </c>
      <c r="C303" s="37" t="s">
        <v>25</v>
      </c>
      <c r="D303" s="37" t="s">
        <v>1</v>
      </c>
      <c r="E303" s="38" t="s">
        <v>101</v>
      </c>
      <c r="F303" s="38" t="s">
        <v>93</v>
      </c>
      <c r="G303" s="39">
        <v>54383340</v>
      </c>
      <c r="H303" s="39">
        <v>60565640</v>
      </c>
    </row>
    <row r="304" spans="1:8" x14ac:dyDescent="0.2">
      <c r="A304" s="37" t="s">
        <v>85</v>
      </c>
      <c r="B304" s="37" t="s">
        <v>276</v>
      </c>
      <c r="C304" s="37" t="s">
        <v>25</v>
      </c>
      <c r="D304" s="37" t="s">
        <v>1</v>
      </c>
      <c r="E304" s="38" t="s">
        <v>101</v>
      </c>
      <c r="F304" s="38" t="s">
        <v>86</v>
      </c>
      <c r="G304" s="39">
        <v>38100</v>
      </c>
      <c r="H304" s="39">
        <v>38100</v>
      </c>
    </row>
    <row r="305" spans="1:10" x14ac:dyDescent="0.2">
      <c r="A305" s="40" t="s">
        <v>355</v>
      </c>
      <c r="B305" s="40" t="s">
        <v>276</v>
      </c>
      <c r="C305" s="40" t="s">
        <v>25</v>
      </c>
      <c r="D305" s="40" t="s">
        <v>1</v>
      </c>
      <c r="E305" s="41" t="s">
        <v>103</v>
      </c>
      <c r="F305" s="41"/>
      <c r="G305" s="34">
        <f>SUM(G306:G307)</f>
        <v>565500</v>
      </c>
      <c r="H305" s="34">
        <f>SUM(H306:H307)</f>
        <v>565500</v>
      </c>
      <c r="J305" s="36"/>
    </row>
    <row r="306" spans="1:10" ht="63.75" x14ac:dyDescent="0.2">
      <c r="A306" s="37" t="s">
        <v>79</v>
      </c>
      <c r="B306" s="37" t="s">
        <v>276</v>
      </c>
      <c r="C306" s="37" t="s">
        <v>25</v>
      </c>
      <c r="D306" s="37" t="s">
        <v>1</v>
      </c>
      <c r="E306" s="38" t="s">
        <v>103</v>
      </c>
      <c r="F306" s="38" t="s">
        <v>80</v>
      </c>
      <c r="G306" s="39">
        <v>125000</v>
      </c>
      <c r="H306" s="39">
        <v>125000</v>
      </c>
    </row>
    <row r="307" spans="1:10" ht="25.5" x14ac:dyDescent="0.2">
      <c r="A307" s="37" t="s">
        <v>81</v>
      </c>
      <c r="B307" s="37" t="s">
        <v>276</v>
      </c>
      <c r="C307" s="37" t="s">
        <v>25</v>
      </c>
      <c r="D307" s="37" t="s">
        <v>1</v>
      </c>
      <c r="E307" s="38" t="s">
        <v>103</v>
      </c>
      <c r="F307" s="38" t="s">
        <v>82</v>
      </c>
      <c r="G307" s="39">
        <v>440500</v>
      </c>
      <c r="H307" s="39">
        <v>440500</v>
      </c>
    </row>
    <row r="308" spans="1:10" ht="38.25" x14ac:dyDescent="0.2">
      <c r="A308" s="40" t="s">
        <v>100</v>
      </c>
      <c r="B308" s="40" t="s">
        <v>276</v>
      </c>
      <c r="C308" s="40" t="s">
        <v>25</v>
      </c>
      <c r="D308" s="40" t="s">
        <v>1</v>
      </c>
      <c r="E308" s="41" t="s">
        <v>104</v>
      </c>
      <c r="F308" s="41"/>
      <c r="G308" s="34">
        <f>SUM(G309:G309)</f>
        <v>6300</v>
      </c>
      <c r="H308" s="34">
        <f>SUM(H309:H309)</f>
        <v>6300</v>
      </c>
    </row>
    <row r="309" spans="1:10" ht="38.25" x14ac:dyDescent="0.2">
      <c r="A309" s="103" t="s">
        <v>92</v>
      </c>
      <c r="B309" s="37" t="s">
        <v>276</v>
      </c>
      <c r="C309" s="37" t="s">
        <v>25</v>
      </c>
      <c r="D309" s="37" t="s">
        <v>1</v>
      </c>
      <c r="E309" s="38" t="s">
        <v>104</v>
      </c>
      <c r="F309" s="38" t="s">
        <v>93</v>
      </c>
      <c r="G309" s="39">
        <v>6300</v>
      </c>
      <c r="H309" s="39">
        <v>6300</v>
      </c>
    </row>
    <row r="310" spans="1:10" ht="63.75" x14ac:dyDescent="0.2">
      <c r="A310" s="40" t="s">
        <v>358</v>
      </c>
      <c r="B310" s="40" t="s">
        <v>276</v>
      </c>
      <c r="C310" s="40" t="s">
        <v>25</v>
      </c>
      <c r="D310" s="40" t="s">
        <v>1</v>
      </c>
      <c r="E310" s="41" t="s">
        <v>280</v>
      </c>
      <c r="F310" s="41"/>
      <c r="G310" s="34">
        <f t="shared" ref="G310:H310" si="109">G311</f>
        <v>190729.56</v>
      </c>
      <c r="H310" s="34">
        <f t="shared" si="109"/>
        <v>190729.56</v>
      </c>
    </row>
    <row r="311" spans="1:10" ht="25.5" x14ac:dyDescent="0.2">
      <c r="A311" s="37" t="s">
        <v>81</v>
      </c>
      <c r="B311" s="37" t="s">
        <v>276</v>
      </c>
      <c r="C311" s="37" t="s">
        <v>25</v>
      </c>
      <c r="D311" s="37" t="s">
        <v>1</v>
      </c>
      <c r="E311" s="38" t="s">
        <v>280</v>
      </c>
      <c r="F311" s="38" t="s">
        <v>82</v>
      </c>
      <c r="G311" s="39">
        <v>190729.56</v>
      </c>
      <c r="H311" s="39">
        <v>190729.56</v>
      </c>
    </row>
    <row r="312" spans="1:10" ht="38.25" x14ac:dyDescent="0.2">
      <c r="A312" s="40" t="s">
        <v>359</v>
      </c>
      <c r="B312" s="40" t="s">
        <v>276</v>
      </c>
      <c r="C312" s="40" t="s">
        <v>25</v>
      </c>
      <c r="D312" s="40" t="s">
        <v>1</v>
      </c>
      <c r="E312" s="41" t="s">
        <v>281</v>
      </c>
      <c r="F312" s="41"/>
      <c r="G312" s="34">
        <f t="shared" ref="G312" si="110">SUM(G314:G315)</f>
        <v>2608990</v>
      </c>
      <c r="H312" s="34">
        <f t="shared" ref="H312" si="111">SUM(H314:H315)</f>
        <v>2542030</v>
      </c>
    </row>
    <row r="313" spans="1:10" ht="63.75" x14ac:dyDescent="0.2">
      <c r="A313" s="40" t="s">
        <v>106</v>
      </c>
      <c r="B313" s="40" t="s">
        <v>276</v>
      </c>
      <c r="C313" s="40" t="s">
        <v>25</v>
      </c>
      <c r="D313" s="40" t="s">
        <v>1</v>
      </c>
      <c r="E313" s="41" t="s">
        <v>360</v>
      </c>
      <c r="F313" s="41"/>
      <c r="G313" s="34">
        <f t="shared" ref="G313:H313" si="112">SUM(G314:G315)</f>
        <v>2608990</v>
      </c>
      <c r="H313" s="34">
        <f t="shared" si="112"/>
        <v>2542030</v>
      </c>
    </row>
    <row r="314" spans="1:10" ht="25.5" x14ac:dyDescent="0.2">
      <c r="A314" s="37" t="s">
        <v>81</v>
      </c>
      <c r="B314" s="37" t="s">
        <v>276</v>
      </c>
      <c r="C314" s="37" t="s">
        <v>25</v>
      </c>
      <c r="D314" s="37" t="s">
        <v>1</v>
      </c>
      <c r="E314" s="38" t="s">
        <v>360</v>
      </c>
      <c r="F314" s="38" t="s">
        <v>82</v>
      </c>
      <c r="G314" s="39">
        <f>92890+387000+9980</f>
        <v>489870</v>
      </c>
      <c r="H314" s="39">
        <f>102880+387000</f>
        <v>489880</v>
      </c>
    </row>
    <row r="315" spans="1:10" ht="38.25" x14ac:dyDescent="0.2">
      <c r="A315" s="103" t="s">
        <v>92</v>
      </c>
      <c r="B315" s="37" t="s">
        <v>276</v>
      </c>
      <c r="C315" s="37" t="s">
        <v>25</v>
      </c>
      <c r="D315" s="37" t="s">
        <v>1</v>
      </c>
      <c r="E315" s="38" t="s">
        <v>360</v>
      </c>
      <c r="F315" s="38" t="s">
        <v>93</v>
      </c>
      <c r="G315" s="39">
        <f>455000+1674100-9980</f>
        <v>2119120</v>
      </c>
      <c r="H315" s="39">
        <f>430950+1621200</f>
        <v>2052150</v>
      </c>
    </row>
    <row r="316" spans="1:10" ht="38.25" x14ac:dyDescent="0.2">
      <c r="A316" s="40" t="s">
        <v>362</v>
      </c>
      <c r="B316" s="40" t="s">
        <v>276</v>
      </c>
      <c r="C316" s="40" t="s">
        <v>25</v>
      </c>
      <c r="D316" s="40" t="s">
        <v>1</v>
      </c>
      <c r="E316" s="41" t="s">
        <v>361</v>
      </c>
      <c r="F316" s="41"/>
      <c r="G316" s="34">
        <f t="shared" ref="G316" si="113">SUM(G318:G319)</f>
        <v>319870</v>
      </c>
      <c r="H316" s="34">
        <f t="shared" ref="H316" si="114">SUM(H318:H319)</f>
        <v>319370</v>
      </c>
    </row>
    <row r="317" spans="1:10" ht="25.5" x14ac:dyDescent="0.2">
      <c r="A317" s="40" t="s">
        <v>102</v>
      </c>
      <c r="B317" s="40" t="s">
        <v>276</v>
      </c>
      <c r="C317" s="40" t="s">
        <v>25</v>
      </c>
      <c r="D317" s="40" t="s">
        <v>1</v>
      </c>
      <c r="E317" s="41" t="s">
        <v>363</v>
      </c>
      <c r="F317" s="41"/>
      <c r="G317" s="34">
        <f t="shared" ref="G317:H317" si="115">SUM(G318:G319)</f>
        <v>319870</v>
      </c>
      <c r="H317" s="34">
        <f t="shared" si="115"/>
        <v>319370</v>
      </c>
    </row>
    <row r="318" spans="1:10" ht="25.5" x14ac:dyDescent="0.2">
      <c r="A318" s="37" t="s">
        <v>81</v>
      </c>
      <c r="B318" s="37" t="s">
        <v>276</v>
      </c>
      <c r="C318" s="37" t="s">
        <v>25</v>
      </c>
      <c r="D318" s="37" t="s">
        <v>1</v>
      </c>
      <c r="E318" s="38" t="s">
        <v>363</v>
      </c>
      <c r="F318" s="38" t="s">
        <v>82</v>
      </c>
      <c r="G318" s="39">
        <f>31900+8470</f>
        <v>40370</v>
      </c>
      <c r="H318" s="39">
        <f>8470+31900</f>
        <v>40370</v>
      </c>
    </row>
    <row r="319" spans="1:10" ht="38.25" x14ac:dyDescent="0.2">
      <c r="A319" s="103" t="s">
        <v>92</v>
      </c>
      <c r="B319" s="37" t="s">
        <v>276</v>
      </c>
      <c r="C319" s="37" t="s">
        <v>25</v>
      </c>
      <c r="D319" s="37" t="s">
        <v>1</v>
      </c>
      <c r="E319" s="38" t="s">
        <v>363</v>
      </c>
      <c r="F319" s="38" t="s">
        <v>93</v>
      </c>
      <c r="G319" s="39">
        <f>58700+220800</f>
        <v>279500</v>
      </c>
      <c r="H319" s="39">
        <f>58600+220400</f>
        <v>279000</v>
      </c>
    </row>
    <row r="320" spans="1:10" ht="63.75" x14ac:dyDescent="0.2">
      <c r="A320" s="40" t="s">
        <v>365</v>
      </c>
      <c r="B320" s="40" t="s">
        <v>276</v>
      </c>
      <c r="C320" s="40" t="s">
        <v>25</v>
      </c>
      <c r="D320" s="40" t="s">
        <v>1</v>
      </c>
      <c r="E320" s="41" t="s">
        <v>364</v>
      </c>
      <c r="F320" s="41"/>
      <c r="G320" s="34">
        <f t="shared" ref="G320" si="116">SUM(G322:G323)</f>
        <v>655320</v>
      </c>
      <c r="H320" s="34">
        <f t="shared" ref="H320" si="117">SUM(H322:H323)</f>
        <v>635820</v>
      </c>
    </row>
    <row r="321" spans="1:8" ht="102" x14ac:dyDescent="0.2">
      <c r="A321" s="40" t="s">
        <v>99</v>
      </c>
      <c r="B321" s="40" t="s">
        <v>276</v>
      </c>
      <c r="C321" s="40" t="s">
        <v>25</v>
      </c>
      <c r="D321" s="40" t="s">
        <v>1</v>
      </c>
      <c r="E321" s="41" t="s">
        <v>366</v>
      </c>
      <c r="F321" s="41"/>
      <c r="G321" s="34">
        <f t="shared" ref="G321:H321" si="118">SUM(G322:G323)</f>
        <v>655320</v>
      </c>
      <c r="H321" s="34">
        <f t="shared" si="118"/>
        <v>635820</v>
      </c>
    </row>
    <row r="322" spans="1:8" ht="25.5" x14ac:dyDescent="0.2">
      <c r="A322" s="37" t="s">
        <v>81</v>
      </c>
      <c r="B322" s="37" t="s">
        <v>276</v>
      </c>
      <c r="C322" s="37" t="s">
        <v>25</v>
      </c>
      <c r="D322" s="37" t="s">
        <v>1</v>
      </c>
      <c r="E322" s="38" t="s">
        <v>366</v>
      </c>
      <c r="F322" s="38" t="s">
        <v>82</v>
      </c>
      <c r="G322" s="39">
        <f>35760+134500</f>
        <v>170260</v>
      </c>
      <c r="H322" s="39">
        <f>35750+134500</f>
        <v>170250</v>
      </c>
    </row>
    <row r="323" spans="1:8" ht="38.25" x14ac:dyDescent="0.2">
      <c r="A323" s="103" t="s">
        <v>92</v>
      </c>
      <c r="B323" s="37" t="s">
        <v>276</v>
      </c>
      <c r="C323" s="37" t="s">
        <v>25</v>
      </c>
      <c r="D323" s="37" t="s">
        <v>1</v>
      </c>
      <c r="E323" s="38" t="s">
        <v>366</v>
      </c>
      <c r="F323" s="38" t="s">
        <v>93</v>
      </c>
      <c r="G323" s="39">
        <f>101860+383200</f>
        <v>485060</v>
      </c>
      <c r="H323" s="39">
        <f>97770+367800</f>
        <v>465570</v>
      </c>
    </row>
    <row r="324" spans="1:8" ht="51" x14ac:dyDescent="0.2">
      <c r="A324" s="40" t="s">
        <v>368</v>
      </c>
      <c r="B324" s="40" t="s">
        <v>276</v>
      </c>
      <c r="C324" s="40" t="s">
        <v>25</v>
      </c>
      <c r="D324" s="40" t="s">
        <v>1</v>
      </c>
      <c r="E324" s="41" t="s">
        <v>367</v>
      </c>
      <c r="F324" s="41"/>
      <c r="G324" s="34">
        <f t="shared" ref="G324" si="119">SUM(G326:G327)</f>
        <v>30000</v>
      </c>
      <c r="H324" s="34">
        <f t="shared" ref="H324" si="120">SUM(H326:H327)</f>
        <v>30000</v>
      </c>
    </row>
    <row r="325" spans="1:8" ht="51" x14ac:dyDescent="0.2">
      <c r="A325" s="40" t="s">
        <v>369</v>
      </c>
      <c r="B325" s="40" t="s">
        <v>276</v>
      </c>
      <c r="C325" s="40" t="s">
        <v>25</v>
      </c>
      <c r="D325" s="40" t="s">
        <v>1</v>
      </c>
      <c r="E325" s="41" t="s">
        <v>370</v>
      </c>
      <c r="F325" s="41"/>
      <c r="G325" s="34">
        <f t="shared" ref="G325:H325" si="121">SUM(G326:G327)</f>
        <v>30000</v>
      </c>
      <c r="H325" s="34">
        <f t="shared" si="121"/>
        <v>30000</v>
      </c>
    </row>
    <row r="326" spans="1:8" ht="25.5" x14ac:dyDescent="0.2">
      <c r="A326" s="37" t="s">
        <v>81</v>
      </c>
      <c r="B326" s="37" t="s">
        <v>276</v>
      </c>
      <c r="C326" s="37" t="s">
        <v>25</v>
      </c>
      <c r="D326" s="37" t="s">
        <v>1</v>
      </c>
      <c r="E326" s="38" t="s">
        <v>370</v>
      </c>
      <c r="F326" s="38" t="s">
        <v>82</v>
      </c>
      <c r="G326" s="39">
        <v>10000</v>
      </c>
      <c r="H326" s="39">
        <v>10000</v>
      </c>
    </row>
    <row r="327" spans="1:8" ht="38.25" x14ac:dyDescent="0.2">
      <c r="A327" s="103" t="s">
        <v>92</v>
      </c>
      <c r="B327" s="37" t="s">
        <v>276</v>
      </c>
      <c r="C327" s="37" t="s">
        <v>25</v>
      </c>
      <c r="D327" s="37" t="s">
        <v>1</v>
      </c>
      <c r="E327" s="38" t="s">
        <v>370</v>
      </c>
      <c r="F327" s="38" t="s">
        <v>93</v>
      </c>
      <c r="G327" s="39">
        <v>20000</v>
      </c>
      <c r="H327" s="39">
        <v>20000</v>
      </c>
    </row>
    <row r="328" spans="1:8" ht="63.75" x14ac:dyDescent="0.2">
      <c r="A328" s="40" t="s">
        <v>372</v>
      </c>
      <c r="B328" s="40" t="s">
        <v>276</v>
      </c>
      <c r="C328" s="40" t="s">
        <v>25</v>
      </c>
      <c r="D328" s="40" t="s">
        <v>1</v>
      </c>
      <c r="E328" s="41" t="s">
        <v>371</v>
      </c>
      <c r="F328" s="41"/>
      <c r="G328" s="34">
        <f t="shared" ref="G328" si="122">SUM(G330:G331)</f>
        <v>1622780</v>
      </c>
      <c r="H328" s="34">
        <f t="shared" ref="H328" si="123">SUM(H330:H331)</f>
        <v>0</v>
      </c>
    </row>
    <row r="329" spans="1:8" ht="76.5" x14ac:dyDescent="0.2">
      <c r="A329" s="40" t="s">
        <v>282</v>
      </c>
      <c r="B329" s="40" t="s">
        <v>276</v>
      </c>
      <c r="C329" s="40" t="s">
        <v>25</v>
      </c>
      <c r="D329" s="40" t="s">
        <v>1</v>
      </c>
      <c r="E329" s="41" t="s">
        <v>373</v>
      </c>
      <c r="F329" s="41"/>
      <c r="G329" s="34">
        <f t="shared" ref="G329:H329" si="124">SUM(G330:G331)</f>
        <v>1622780</v>
      </c>
      <c r="H329" s="34">
        <f t="shared" si="124"/>
        <v>0</v>
      </c>
    </row>
    <row r="330" spans="1:8" ht="25.5" x14ac:dyDescent="0.2">
      <c r="A330" s="37" t="s">
        <v>81</v>
      </c>
      <c r="B330" s="37" t="s">
        <v>276</v>
      </c>
      <c r="C330" s="37" t="s">
        <v>25</v>
      </c>
      <c r="D330" s="37" t="s">
        <v>1</v>
      </c>
      <c r="E330" s="38" t="s">
        <v>373</v>
      </c>
      <c r="F330" s="38" t="s">
        <v>82</v>
      </c>
      <c r="G330" s="39">
        <f>128120+482000</f>
        <v>610120</v>
      </c>
      <c r="H330" s="39">
        <v>0</v>
      </c>
    </row>
    <row r="331" spans="1:8" ht="38.25" x14ac:dyDescent="0.2">
      <c r="A331" s="103" t="s">
        <v>92</v>
      </c>
      <c r="B331" s="37" t="s">
        <v>276</v>
      </c>
      <c r="C331" s="37" t="s">
        <v>25</v>
      </c>
      <c r="D331" s="37" t="s">
        <v>1</v>
      </c>
      <c r="E331" s="38" t="s">
        <v>373</v>
      </c>
      <c r="F331" s="38" t="s">
        <v>93</v>
      </c>
      <c r="G331" s="39">
        <f>212660+800000</f>
        <v>1012660</v>
      </c>
      <c r="H331" s="39">
        <v>0</v>
      </c>
    </row>
    <row r="332" spans="1:8" x14ac:dyDescent="0.2">
      <c r="A332" s="40" t="s">
        <v>28</v>
      </c>
      <c r="B332" s="40" t="s">
        <v>276</v>
      </c>
      <c r="C332" s="40" t="s">
        <v>25</v>
      </c>
      <c r="D332" s="40" t="s">
        <v>3</v>
      </c>
      <c r="E332" s="41"/>
      <c r="F332" s="41"/>
      <c r="G332" s="34">
        <f t="shared" ref="G332:H334" si="125">G333</f>
        <v>26905700</v>
      </c>
      <c r="H332" s="34">
        <f t="shared" si="125"/>
        <v>27971700</v>
      </c>
    </row>
    <row r="333" spans="1:8" ht="38.25" x14ac:dyDescent="0.2">
      <c r="A333" s="40" t="s">
        <v>383</v>
      </c>
      <c r="B333" s="40" t="s">
        <v>276</v>
      </c>
      <c r="C333" s="40" t="s">
        <v>25</v>
      </c>
      <c r="D333" s="40" t="s">
        <v>3</v>
      </c>
      <c r="E333" s="41" t="s">
        <v>72</v>
      </c>
      <c r="F333" s="41"/>
      <c r="G333" s="34">
        <f t="shared" si="125"/>
        <v>26905700</v>
      </c>
      <c r="H333" s="34">
        <f t="shared" si="125"/>
        <v>27971700</v>
      </c>
    </row>
    <row r="334" spans="1:8" x14ac:dyDescent="0.2">
      <c r="A334" s="40" t="s">
        <v>108</v>
      </c>
      <c r="B334" s="40" t="s">
        <v>276</v>
      </c>
      <c r="C334" s="40" t="s">
        <v>25</v>
      </c>
      <c r="D334" s="40" t="s">
        <v>3</v>
      </c>
      <c r="E334" s="41" t="s">
        <v>109</v>
      </c>
      <c r="F334" s="41"/>
      <c r="G334" s="34">
        <f t="shared" si="125"/>
        <v>26905700</v>
      </c>
      <c r="H334" s="34">
        <f t="shared" si="125"/>
        <v>27971700</v>
      </c>
    </row>
    <row r="335" spans="1:8" ht="25.5" x14ac:dyDescent="0.2">
      <c r="A335" s="40" t="s">
        <v>110</v>
      </c>
      <c r="B335" s="40" t="s">
        <v>276</v>
      </c>
      <c r="C335" s="40" t="s">
        <v>25</v>
      </c>
      <c r="D335" s="40" t="s">
        <v>3</v>
      </c>
      <c r="E335" s="41" t="s">
        <v>111</v>
      </c>
      <c r="F335" s="41"/>
      <c r="G335" s="34">
        <f>SUM(G336:G336)</f>
        <v>26905700</v>
      </c>
      <c r="H335" s="34">
        <f>SUM(H336:H336)</f>
        <v>27971700</v>
      </c>
    </row>
    <row r="336" spans="1:8" ht="38.25" x14ac:dyDescent="0.2">
      <c r="A336" s="103" t="s">
        <v>92</v>
      </c>
      <c r="B336" s="37" t="s">
        <v>276</v>
      </c>
      <c r="C336" s="37" t="s">
        <v>25</v>
      </c>
      <c r="D336" s="37" t="s">
        <v>3</v>
      </c>
      <c r="E336" s="38" t="s">
        <v>111</v>
      </c>
      <c r="F336" s="38" t="s">
        <v>93</v>
      </c>
      <c r="G336" s="39">
        <v>26905700</v>
      </c>
      <c r="H336" s="39">
        <v>27971700</v>
      </c>
    </row>
    <row r="337" spans="1:8" x14ac:dyDescent="0.2">
      <c r="A337" s="40" t="s">
        <v>29</v>
      </c>
      <c r="B337" s="40" t="s">
        <v>276</v>
      </c>
      <c r="C337" s="40" t="s">
        <v>25</v>
      </c>
      <c r="D337" s="40" t="s">
        <v>25</v>
      </c>
      <c r="E337" s="41"/>
      <c r="F337" s="41"/>
      <c r="G337" s="34">
        <f t="shared" ref="G337:H338" si="126">G338</f>
        <v>2851260</v>
      </c>
      <c r="H337" s="34">
        <f t="shared" si="126"/>
        <v>2851260</v>
      </c>
    </row>
    <row r="338" spans="1:8" ht="38.25" x14ac:dyDescent="0.2">
      <c r="A338" s="40" t="s">
        <v>383</v>
      </c>
      <c r="B338" s="40" t="s">
        <v>276</v>
      </c>
      <c r="C338" s="40" t="s">
        <v>25</v>
      </c>
      <c r="D338" s="40" t="s">
        <v>25</v>
      </c>
      <c r="E338" s="41" t="s">
        <v>72</v>
      </c>
      <c r="F338" s="41"/>
      <c r="G338" s="34">
        <f t="shared" si="126"/>
        <v>2851260</v>
      </c>
      <c r="H338" s="34">
        <f t="shared" si="126"/>
        <v>2851260</v>
      </c>
    </row>
    <row r="339" spans="1:8" ht="25.5" x14ac:dyDescent="0.2">
      <c r="A339" s="40" t="s">
        <v>112</v>
      </c>
      <c r="B339" s="40" t="s">
        <v>276</v>
      </c>
      <c r="C339" s="40" t="s">
        <v>25</v>
      </c>
      <c r="D339" s="40" t="s">
        <v>25</v>
      </c>
      <c r="E339" s="41" t="s">
        <v>113</v>
      </c>
      <c r="F339" s="41"/>
      <c r="G339" s="34">
        <f t="shared" ref="G339:H339" si="127">G340+G344+G347</f>
        <v>2851260</v>
      </c>
      <c r="H339" s="34">
        <f t="shared" si="127"/>
        <v>2851260</v>
      </c>
    </row>
    <row r="340" spans="1:8" ht="25.5" x14ac:dyDescent="0.2">
      <c r="A340" s="40" t="s">
        <v>374</v>
      </c>
      <c r="B340" s="40" t="s">
        <v>276</v>
      </c>
      <c r="C340" s="40" t="s">
        <v>25</v>
      </c>
      <c r="D340" s="40" t="s">
        <v>25</v>
      </c>
      <c r="E340" s="41" t="s">
        <v>114</v>
      </c>
      <c r="F340" s="41"/>
      <c r="G340" s="34">
        <f t="shared" ref="G340:H340" si="128">SUM(G341:G343)</f>
        <v>2108800</v>
      </c>
      <c r="H340" s="34">
        <f t="shared" si="128"/>
        <v>2108800</v>
      </c>
    </row>
    <row r="341" spans="1:8" ht="63.75" x14ac:dyDescent="0.2">
      <c r="A341" s="37" t="s">
        <v>79</v>
      </c>
      <c r="B341" s="37" t="s">
        <v>276</v>
      </c>
      <c r="C341" s="37" t="s">
        <v>25</v>
      </c>
      <c r="D341" s="37" t="s">
        <v>25</v>
      </c>
      <c r="E341" s="38" t="s">
        <v>114</v>
      </c>
      <c r="F341" s="38" t="s">
        <v>80</v>
      </c>
      <c r="G341" s="39">
        <v>1256300</v>
      </c>
      <c r="H341" s="39">
        <v>1256300</v>
      </c>
    </row>
    <row r="342" spans="1:8" ht="25.5" x14ac:dyDescent="0.2">
      <c r="A342" s="37" t="s">
        <v>81</v>
      </c>
      <c r="B342" s="37" t="s">
        <v>276</v>
      </c>
      <c r="C342" s="37" t="s">
        <v>25</v>
      </c>
      <c r="D342" s="37" t="s">
        <v>25</v>
      </c>
      <c r="E342" s="38" t="s">
        <v>114</v>
      </c>
      <c r="F342" s="38" t="s">
        <v>82</v>
      </c>
      <c r="G342" s="39">
        <v>23000</v>
      </c>
      <c r="H342" s="39">
        <v>23000</v>
      </c>
    </row>
    <row r="343" spans="1:8" ht="38.25" x14ac:dyDescent="0.2">
      <c r="A343" s="103" t="s">
        <v>92</v>
      </c>
      <c r="B343" s="37" t="s">
        <v>276</v>
      </c>
      <c r="C343" s="37" t="s">
        <v>25</v>
      </c>
      <c r="D343" s="37" t="s">
        <v>25</v>
      </c>
      <c r="E343" s="38" t="s">
        <v>114</v>
      </c>
      <c r="F343" s="38" t="s">
        <v>93</v>
      </c>
      <c r="G343" s="39">
        <v>829500</v>
      </c>
      <c r="H343" s="39">
        <v>829500</v>
      </c>
    </row>
    <row r="344" spans="1:8" ht="25.5" x14ac:dyDescent="0.2">
      <c r="A344" s="40" t="s">
        <v>375</v>
      </c>
      <c r="B344" s="40" t="s">
        <v>276</v>
      </c>
      <c r="C344" s="40" t="s">
        <v>25</v>
      </c>
      <c r="D344" s="40" t="s">
        <v>25</v>
      </c>
      <c r="E344" s="41" t="s">
        <v>117</v>
      </c>
      <c r="F344" s="41"/>
      <c r="G344" s="34">
        <f t="shared" ref="G344:H344" si="129">SUM(G345:G346)</f>
        <v>216000</v>
      </c>
      <c r="H344" s="34">
        <f t="shared" si="129"/>
        <v>216000</v>
      </c>
    </row>
    <row r="345" spans="1:8" ht="25.5" x14ac:dyDescent="0.2">
      <c r="A345" s="37" t="s">
        <v>115</v>
      </c>
      <c r="B345" s="37" t="s">
        <v>276</v>
      </c>
      <c r="C345" s="37" t="s">
        <v>25</v>
      </c>
      <c r="D345" s="37" t="s">
        <v>25</v>
      </c>
      <c r="E345" s="38" t="s">
        <v>117</v>
      </c>
      <c r="F345" s="38" t="s">
        <v>116</v>
      </c>
      <c r="G345" s="39">
        <v>64000</v>
      </c>
      <c r="H345" s="39">
        <v>64000</v>
      </c>
    </row>
    <row r="346" spans="1:8" ht="38.25" x14ac:dyDescent="0.2">
      <c r="A346" s="103" t="s">
        <v>92</v>
      </c>
      <c r="B346" s="37" t="s">
        <v>276</v>
      </c>
      <c r="C346" s="37" t="s">
        <v>25</v>
      </c>
      <c r="D346" s="37" t="s">
        <v>25</v>
      </c>
      <c r="E346" s="38" t="s">
        <v>117</v>
      </c>
      <c r="F346" s="38" t="s">
        <v>93</v>
      </c>
      <c r="G346" s="39">
        <v>152000</v>
      </c>
      <c r="H346" s="39">
        <v>152000</v>
      </c>
    </row>
    <row r="347" spans="1:8" ht="25.5" x14ac:dyDescent="0.2">
      <c r="A347" s="40" t="s">
        <v>376</v>
      </c>
      <c r="B347" s="40" t="s">
        <v>276</v>
      </c>
      <c r="C347" s="40" t="s">
        <v>25</v>
      </c>
      <c r="D347" s="40" t="s">
        <v>25</v>
      </c>
      <c r="E347" s="41" t="s">
        <v>118</v>
      </c>
      <c r="F347" s="41"/>
      <c r="G347" s="34">
        <f t="shared" ref="G347:H347" si="130">G348</f>
        <v>526460</v>
      </c>
      <c r="H347" s="34">
        <f t="shared" si="130"/>
        <v>526460</v>
      </c>
    </row>
    <row r="348" spans="1:8" ht="76.5" x14ac:dyDescent="0.2">
      <c r="A348" s="40" t="s">
        <v>119</v>
      </c>
      <c r="B348" s="40" t="s">
        <v>276</v>
      </c>
      <c r="C348" s="40" t="s">
        <v>25</v>
      </c>
      <c r="D348" s="40" t="s">
        <v>25</v>
      </c>
      <c r="E348" s="41" t="s">
        <v>120</v>
      </c>
      <c r="F348" s="41"/>
      <c r="G348" s="34">
        <f t="shared" ref="G348:H348" si="131">SUM(G349:G350)</f>
        <v>526460</v>
      </c>
      <c r="H348" s="34">
        <f t="shared" si="131"/>
        <v>526460</v>
      </c>
    </row>
    <row r="349" spans="1:8" ht="25.5" x14ac:dyDescent="0.2">
      <c r="A349" s="37" t="s">
        <v>81</v>
      </c>
      <c r="B349" s="37" t="s">
        <v>276</v>
      </c>
      <c r="C349" s="37" t="s">
        <v>25</v>
      </c>
      <c r="D349" s="37" t="s">
        <v>25</v>
      </c>
      <c r="E349" s="38" t="s">
        <v>120</v>
      </c>
      <c r="F349" s="38" t="s">
        <v>82</v>
      </c>
      <c r="G349" s="39">
        <f>57960+218000</f>
        <v>275960</v>
      </c>
      <c r="H349" s="39">
        <f>57960+218000</f>
        <v>275960</v>
      </c>
    </row>
    <row r="350" spans="1:8" ht="38.25" x14ac:dyDescent="0.2">
      <c r="A350" s="103" t="s">
        <v>92</v>
      </c>
      <c r="B350" s="37" t="s">
        <v>276</v>
      </c>
      <c r="C350" s="37" t="s">
        <v>25</v>
      </c>
      <c r="D350" s="37" t="s">
        <v>25</v>
      </c>
      <c r="E350" s="38" t="s">
        <v>120</v>
      </c>
      <c r="F350" s="38" t="s">
        <v>93</v>
      </c>
      <c r="G350" s="39">
        <f>52600+197900</f>
        <v>250500</v>
      </c>
      <c r="H350" s="39">
        <f>52600+197900</f>
        <v>250500</v>
      </c>
    </row>
    <row r="351" spans="1:8" x14ac:dyDescent="0.2">
      <c r="A351" s="40" t="s">
        <v>30</v>
      </c>
      <c r="B351" s="40" t="s">
        <v>276</v>
      </c>
      <c r="C351" s="40" t="s">
        <v>25</v>
      </c>
      <c r="D351" s="40" t="s">
        <v>15</v>
      </c>
      <c r="E351" s="41"/>
      <c r="F351" s="41"/>
      <c r="G351" s="34">
        <f t="shared" ref="G351:H352" si="132">G352</f>
        <v>35181600</v>
      </c>
      <c r="H351" s="34">
        <f t="shared" si="132"/>
        <v>35622500</v>
      </c>
    </row>
    <row r="352" spans="1:8" ht="38.25" x14ac:dyDescent="0.2">
      <c r="A352" s="40" t="s">
        <v>383</v>
      </c>
      <c r="B352" s="40" t="s">
        <v>276</v>
      </c>
      <c r="C352" s="40" t="s">
        <v>25</v>
      </c>
      <c r="D352" s="40" t="s">
        <v>15</v>
      </c>
      <c r="E352" s="41" t="s">
        <v>72</v>
      </c>
      <c r="F352" s="41"/>
      <c r="G352" s="34">
        <f t="shared" si="132"/>
        <v>35181600</v>
      </c>
      <c r="H352" s="34">
        <f t="shared" si="132"/>
        <v>35622500</v>
      </c>
    </row>
    <row r="353" spans="1:18" ht="25.5" x14ac:dyDescent="0.2">
      <c r="A353" s="40" t="s">
        <v>121</v>
      </c>
      <c r="B353" s="40" t="s">
        <v>276</v>
      </c>
      <c r="C353" s="40" t="s">
        <v>25</v>
      </c>
      <c r="D353" s="40" t="s">
        <v>15</v>
      </c>
      <c r="E353" s="41" t="s">
        <v>122</v>
      </c>
      <c r="F353" s="41"/>
      <c r="G353" s="34">
        <f>G354+G358++G360</f>
        <v>35181600</v>
      </c>
      <c r="H353" s="34">
        <f>H354+H358++H360</f>
        <v>35622500</v>
      </c>
    </row>
    <row r="354" spans="1:18" ht="38.25" x14ac:dyDescent="0.2">
      <c r="A354" s="40" t="s">
        <v>123</v>
      </c>
      <c r="B354" s="40" t="s">
        <v>276</v>
      </c>
      <c r="C354" s="40" t="s">
        <v>25</v>
      </c>
      <c r="D354" s="40" t="s">
        <v>15</v>
      </c>
      <c r="E354" s="41" t="s">
        <v>124</v>
      </c>
      <c r="F354" s="41"/>
      <c r="G354" s="34">
        <f t="shared" ref="G354:H354" si="133">SUM(G355:G357)</f>
        <v>34861600</v>
      </c>
      <c r="H354" s="34">
        <f t="shared" si="133"/>
        <v>35302500</v>
      </c>
    </row>
    <row r="355" spans="1:18" ht="63.75" x14ac:dyDescent="0.2">
      <c r="A355" s="37" t="s">
        <v>79</v>
      </c>
      <c r="B355" s="37" t="s">
        <v>276</v>
      </c>
      <c r="C355" s="37" t="s">
        <v>25</v>
      </c>
      <c r="D355" s="37" t="s">
        <v>15</v>
      </c>
      <c r="E355" s="38" t="s">
        <v>124</v>
      </c>
      <c r="F355" s="38" t="s">
        <v>80</v>
      </c>
      <c r="G355" s="39">
        <v>31748700</v>
      </c>
      <c r="H355" s="39">
        <v>31748700</v>
      </c>
    </row>
    <row r="356" spans="1:18" ht="25.5" x14ac:dyDescent="0.2">
      <c r="A356" s="37" t="s">
        <v>81</v>
      </c>
      <c r="B356" s="37" t="s">
        <v>276</v>
      </c>
      <c r="C356" s="37" t="s">
        <v>25</v>
      </c>
      <c r="D356" s="37" t="s">
        <v>15</v>
      </c>
      <c r="E356" s="38" t="s">
        <v>124</v>
      </c>
      <c r="F356" s="38" t="s">
        <v>82</v>
      </c>
      <c r="G356" s="39">
        <f>3063500+46000</f>
        <v>3109500</v>
      </c>
      <c r="H356" s="39">
        <f>3504400+46000</f>
        <v>3550400</v>
      </c>
    </row>
    <row r="357" spans="1:18" x14ac:dyDescent="0.2">
      <c r="A357" s="37" t="s">
        <v>85</v>
      </c>
      <c r="B357" s="37" t="s">
        <v>276</v>
      </c>
      <c r="C357" s="37" t="s">
        <v>25</v>
      </c>
      <c r="D357" s="37" t="s">
        <v>15</v>
      </c>
      <c r="E357" s="38" t="s">
        <v>124</v>
      </c>
      <c r="F357" s="38" t="s">
        <v>86</v>
      </c>
      <c r="G357" s="39">
        <v>3400</v>
      </c>
      <c r="H357" s="39">
        <v>3400</v>
      </c>
    </row>
    <row r="358" spans="1:18" ht="25.5" x14ac:dyDescent="0.2">
      <c r="A358" s="40" t="s">
        <v>125</v>
      </c>
      <c r="B358" s="40" t="s">
        <v>276</v>
      </c>
      <c r="C358" s="40" t="s">
        <v>25</v>
      </c>
      <c r="D358" s="40" t="s">
        <v>15</v>
      </c>
      <c r="E358" s="41" t="s">
        <v>126</v>
      </c>
      <c r="F358" s="41"/>
      <c r="G358" s="34">
        <f>SUM(G359:G359)</f>
        <v>130000</v>
      </c>
      <c r="H358" s="34">
        <f>SUM(H359:H359)</f>
        <v>130000</v>
      </c>
    </row>
    <row r="359" spans="1:18" ht="25.5" x14ac:dyDescent="0.2">
      <c r="A359" s="37" t="s">
        <v>115</v>
      </c>
      <c r="B359" s="37" t="s">
        <v>276</v>
      </c>
      <c r="C359" s="37" t="s">
        <v>25</v>
      </c>
      <c r="D359" s="37" t="s">
        <v>15</v>
      </c>
      <c r="E359" s="38" t="s">
        <v>126</v>
      </c>
      <c r="F359" s="38" t="s">
        <v>116</v>
      </c>
      <c r="G359" s="39">
        <v>130000</v>
      </c>
      <c r="H359" s="39">
        <v>130000</v>
      </c>
    </row>
    <row r="360" spans="1:18" ht="25.5" x14ac:dyDescent="0.2">
      <c r="A360" s="40" t="s">
        <v>128</v>
      </c>
      <c r="B360" s="40" t="s">
        <v>276</v>
      </c>
      <c r="C360" s="40" t="s">
        <v>25</v>
      </c>
      <c r="D360" s="40" t="s">
        <v>15</v>
      </c>
      <c r="E360" s="41" t="s">
        <v>127</v>
      </c>
      <c r="F360" s="41"/>
      <c r="G360" s="34">
        <f>SUM(G361:G361)</f>
        <v>190000</v>
      </c>
      <c r="H360" s="34">
        <f>SUM(H361:H361)</f>
        <v>190000</v>
      </c>
    </row>
    <row r="361" spans="1:18" ht="63.75" x14ac:dyDescent="0.2">
      <c r="A361" s="37" t="s">
        <v>79</v>
      </c>
      <c r="B361" s="37" t="s">
        <v>276</v>
      </c>
      <c r="C361" s="37" t="s">
        <v>25</v>
      </c>
      <c r="D361" s="37" t="s">
        <v>15</v>
      </c>
      <c r="E361" s="38" t="s">
        <v>127</v>
      </c>
      <c r="F361" s="38" t="s">
        <v>80</v>
      </c>
      <c r="G361" s="39">
        <v>190000</v>
      </c>
      <c r="H361" s="39">
        <v>190000</v>
      </c>
    </row>
    <row r="362" spans="1:18" x14ac:dyDescent="0.2">
      <c r="A362" s="40" t="s">
        <v>47</v>
      </c>
      <c r="B362" s="40" t="s">
        <v>276</v>
      </c>
      <c r="C362" s="40" t="s">
        <v>21</v>
      </c>
      <c r="D362" s="40"/>
      <c r="E362" s="41"/>
      <c r="F362" s="41"/>
      <c r="G362" s="34">
        <f t="shared" ref="G362:H366" si="134">G363</f>
        <v>1080000</v>
      </c>
      <c r="H362" s="34">
        <f t="shared" si="134"/>
        <v>1080000</v>
      </c>
      <c r="M362" s="97"/>
    </row>
    <row r="363" spans="1:18" x14ac:dyDescent="0.2">
      <c r="A363" s="40" t="s">
        <v>34</v>
      </c>
      <c r="B363" s="40" t="s">
        <v>276</v>
      </c>
      <c r="C363" s="40" t="s">
        <v>21</v>
      </c>
      <c r="D363" s="40" t="s">
        <v>3</v>
      </c>
      <c r="E363" s="41"/>
      <c r="F363" s="41"/>
      <c r="G363" s="34">
        <f t="shared" si="134"/>
        <v>1080000</v>
      </c>
      <c r="H363" s="34">
        <f t="shared" si="134"/>
        <v>1080000</v>
      </c>
      <c r="M363" s="97"/>
    </row>
    <row r="364" spans="1:18" ht="38.25" x14ac:dyDescent="0.2">
      <c r="A364" s="40" t="s">
        <v>383</v>
      </c>
      <c r="B364" s="40" t="s">
        <v>276</v>
      </c>
      <c r="C364" s="40" t="s">
        <v>21</v>
      </c>
      <c r="D364" s="40" t="s">
        <v>3</v>
      </c>
      <c r="E364" s="41" t="s">
        <v>72</v>
      </c>
      <c r="F364" s="41"/>
      <c r="G364" s="34">
        <f t="shared" si="134"/>
        <v>1080000</v>
      </c>
      <c r="H364" s="34">
        <f t="shared" si="134"/>
        <v>1080000</v>
      </c>
      <c r="M364" s="97"/>
    </row>
    <row r="365" spans="1:18" x14ac:dyDescent="0.2">
      <c r="A365" s="40" t="s">
        <v>87</v>
      </c>
      <c r="B365" s="40" t="s">
        <v>276</v>
      </c>
      <c r="C365" s="40" t="s">
        <v>21</v>
      </c>
      <c r="D365" s="40" t="s">
        <v>3</v>
      </c>
      <c r="E365" s="41" t="s">
        <v>88</v>
      </c>
      <c r="F365" s="41"/>
      <c r="G365" s="34">
        <f t="shared" si="134"/>
        <v>1080000</v>
      </c>
      <c r="H365" s="34">
        <f t="shared" si="134"/>
        <v>1080000</v>
      </c>
      <c r="M365" s="97"/>
    </row>
    <row r="366" spans="1:18" ht="51" x14ac:dyDescent="0.2">
      <c r="A366" s="40" t="s">
        <v>356</v>
      </c>
      <c r="B366" s="40" t="s">
        <v>276</v>
      </c>
      <c r="C366" s="40" t="s">
        <v>21</v>
      </c>
      <c r="D366" s="40" t="s">
        <v>3</v>
      </c>
      <c r="E366" s="41" t="s">
        <v>105</v>
      </c>
      <c r="F366" s="41"/>
      <c r="G366" s="34">
        <f t="shared" si="134"/>
        <v>1080000</v>
      </c>
      <c r="H366" s="34">
        <f t="shared" si="134"/>
        <v>1080000</v>
      </c>
      <c r="M366" s="97"/>
    </row>
    <row r="367" spans="1:18" ht="51" x14ac:dyDescent="0.2">
      <c r="A367" s="40" t="s">
        <v>107</v>
      </c>
      <c r="B367" s="40" t="s">
        <v>276</v>
      </c>
      <c r="C367" s="40" t="s">
        <v>21</v>
      </c>
      <c r="D367" s="40" t="s">
        <v>3</v>
      </c>
      <c r="E367" s="41" t="s">
        <v>357</v>
      </c>
      <c r="F367" s="41"/>
      <c r="G367" s="34">
        <f t="shared" ref="G367:H367" si="135">G368+G369</f>
        <v>1080000</v>
      </c>
      <c r="H367" s="34">
        <f t="shared" si="135"/>
        <v>1080000</v>
      </c>
      <c r="M367" s="97"/>
    </row>
    <row r="368" spans="1:18" ht="25.5" x14ac:dyDescent="0.2">
      <c r="A368" s="37" t="s">
        <v>81</v>
      </c>
      <c r="B368" s="37" t="s">
        <v>276</v>
      </c>
      <c r="C368" s="37" t="s">
        <v>21</v>
      </c>
      <c r="D368" s="37" t="s">
        <v>3</v>
      </c>
      <c r="E368" s="38" t="s">
        <v>357</v>
      </c>
      <c r="F368" s="38" t="s">
        <v>82</v>
      </c>
      <c r="G368" s="39">
        <v>379600</v>
      </c>
      <c r="H368" s="39">
        <v>379600</v>
      </c>
      <c r="M368" s="99"/>
      <c r="N368" s="99"/>
      <c r="O368" s="100"/>
      <c r="P368" s="100"/>
      <c r="Q368" s="100"/>
      <c r="R368" s="100"/>
    </row>
    <row r="369" spans="1:24" ht="38.25" x14ac:dyDescent="0.2">
      <c r="A369" s="103" t="s">
        <v>92</v>
      </c>
      <c r="B369" s="37" t="s">
        <v>276</v>
      </c>
      <c r="C369" s="37" t="s">
        <v>21</v>
      </c>
      <c r="D369" s="37" t="s">
        <v>3</v>
      </c>
      <c r="E369" s="38" t="s">
        <v>357</v>
      </c>
      <c r="F369" s="38" t="s">
        <v>93</v>
      </c>
      <c r="G369" s="39">
        <v>700400</v>
      </c>
      <c r="H369" s="39">
        <v>700400</v>
      </c>
      <c r="M369" s="97"/>
    </row>
    <row r="370" spans="1:24" x14ac:dyDescent="0.2">
      <c r="A370" s="40" t="s">
        <v>39</v>
      </c>
      <c r="B370" s="40"/>
      <c r="C370" s="116"/>
      <c r="D370" s="116"/>
      <c r="E370" s="116"/>
      <c r="F370" s="116"/>
      <c r="G370" s="118">
        <f>G274+G236+G51+G9</f>
        <v>714462555.93000007</v>
      </c>
      <c r="H370" s="118">
        <f>H274+H236+H51+H9</f>
        <v>702713005.93000007</v>
      </c>
      <c r="M370" s="97"/>
    </row>
    <row r="371" spans="1:24" x14ac:dyDescent="0.2">
      <c r="M371" s="97"/>
    </row>
    <row r="372" spans="1:24" x14ac:dyDescent="0.2">
      <c r="M372" s="97"/>
    </row>
    <row r="373" spans="1:24" x14ac:dyDescent="0.2">
      <c r="G373" s="120"/>
      <c r="H373" s="120"/>
      <c r="M373" s="97"/>
    </row>
    <row r="374" spans="1:24" x14ac:dyDescent="0.2">
      <c r="M374" s="99"/>
      <c r="N374" s="99"/>
      <c r="O374" s="100"/>
      <c r="P374" s="100"/>
      <c r="Q374" s="100"/>
      <c r="R374" s="100"/>
    </row>
    <row r="375" spans="1:24" x14ac:dyDescent="0.2">
      <c r="M375" s="99"/>
      <c r="N375" s="99"/>
      <c r="O375" s="100"/>
      <c r="P375" s="100"/>
      <c r="Q375" s="100"/>
      <c r="R375" s="100"/>
    </row>
    <row r="376" spans="1:24" x14ac:dyDescent="0.2">
      <c r="M376" s="99"/>
      <c r="N376" s="99"/>
      <c r="O376" s="100"/>
      <c r="P376" s="100"/>
      <c r="Q376" s="100"/>
      <c r="R376" s="100"/>
    </row>
    <row r="377" spans="1:24" x14ac:dyDescent="0.2">
      <c r="G377" s="120"/>
      <c r="H377" s="120"/>
      <c r="M377" s="97"/>
    </row>
    <row r="378" spans="1:24" x14ac:dyDescent="0.2">
      <c r="G378" s="120"/>
      <c r="H378" s="120"/>
      <c r="M378" s="97"/>
    </row>
    <row r="379" spans="1:24" x14ac:dyDescent="0.2">
      <c r="G379" s="120"/>
      <c r="H379" s="120"/>
      <c r="M379" s="97"/>
    </row>
    <row r="380" spans="1:24" x14ac:dyDescent="0.2">
      <c r="M380" s="100"/>
      <c r="N380" s="99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</row>
    <row r="386" spans="13:18" x14ac:dyDescent="0.2">
      <c r="M386" s="99"/>
      <c r="N386" s="99"/>
      <c r="O386" s="100"/>
      <c r="P386" s="100"/>
      <c r="Q386" s="100"/>
      <c r="R386" s="100"/>
    </row>
    <row r="387" spans="13:18" x14ac:dyDescent="0.2">
      <c r="M387" s="97"/>
    </row>
    <row r="388" spans="13:18" x14ac:dyDescent="0.2">
      <c r="M388" s="97"/>
    </row>
    <row r="389" spans="13:18" x14ac:dyDescent="0.2">
      <c r="M389" s="97"/>
    </row>
    <row r="390" spans="13:18" x14ac:dyDescent="0.2">
      <c r="M390" s="97"/>
    </row>
    <row r="391" spans="13:18" x14ac:dyDescent="0.2">
      <c r="M391" s="97"/>
    </row>
    <row r="392" spans="13:18" x14ac:dyDescent="0.2">
      <c r="M392" s="97"/>
    </row>
    <row r="393" spans="13:18" x14ac:dyDescent="0.2">
      <c r="M393" s="97"/>
    </row>
    <row r="394" spans="13:18" x14ac:dyDescent="0.2">
      <c r="M394" s="97"/>
    </row>
    <row r="395" spans="13:18" x14ac:dyDescent="0.2">
      <c r="M395" s="100"/>
      <c r="N395" s="99"/>
      <c r="O395" s="100"/>
      <c r="P395" s="100"/>
      <c r="Q395" s="100"/>
      <c r="R395" s="100"/>
    </row>
    <row r="423" ht="13.5" customHeight="1" x14ac:dyDescent="0.2"/>
    <row r="424" ht="16.5" customHeight="1" x14ac:dyDescent="0.2"/>
    <row r="425" ht="20.25" customHeight="1" x14ac:dyDescent="0.2"/>
    <row r="426" ht="20.25" customHeight="1" x14ac:dyDescent="0.2"/>
    <row r="427" ht="27.75" customHeight="1" x14ac:dyDescent="0.2"/>
    <row r="428" ht="21.75" customHeight="1" x14ac:dyDescent="0.2"/>
    <row r="443" spans="7:8" x14ac:dyDescent="0.2">
      <c r="G443" s="120"/>
      <c r="H443" s="120"/>
    </row>
  </sheetData>
  <mergeCells count="9">
    <mergeCell ref="E2:H2"/>
    <mergeCell ref="E3:H3"/>
    <mergeCell ref="A5:H5"/>
    <mergeCell ref="A7:A8"/>
    <mergeCell ref="B7:B8"/>
    <mergeCell ref="C7:D8"/>
    <mergeCell ref="E7:E8"/>
    <mergeCell ref="F7:F8"/>
    <mergeCell ref="G7:H7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9"/>
  <sheetViews>
    <sheetView view="pageBreakPreview" topLeftCell="A25" zoomScaleNormal="100" zoomScaleSheetLayoutView="100" workbookViewId="0">
      <selection activeCell="H28" sqref="H28"/>
    </sheetView>
  </sheetViews>
  <sheetFormatPr defaultRowHeight="12.75" x14ac:dyDescent="0.2"/>
  <cols>
    <col min="1" max="1" width="43.7109375" style="26" customWidth="1"/>
    <col min="2" max="4" width="9.7109375" style="26" customWidth="1"/>
    <col min="5" max="7" width="9.42578125" style="35" customWidth="1"/>
    <col min="8" max="10" width="11" style="26" customWidth="1"/>
    <col min="11" max="11" width="9.140625" style="26"/>
    <col min="12" max="12" width="10.85546875" style="26" bestFit="1" customWidth="1"/>
    <col min="13" max="16" width="9.140625" style="26"/>
    <col min="17" max="17" width="11.7109375" style="26" bestFit="1" customWidth="1"/>
    <col min="18" max="18" width="13.28515625" style="26" customWidth="1"/>
    <col min="19" max="19" width="12.140625" style="26" customWidth="1"/>
    <col min="20" max="16384" width="9.140625" style="26"/>
  </cols>
  <sheetData>
    <row r="1" spans="1:13" ht="12.75" customHeight="1" x14ac:dyDescent="0.25">
      <c r="A1" s="135" t="s">
        <v>384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3" ht="12.75" customHeight="1" x14ac:dyDescent="0.2">
      <c r="A2" s="43"/>
      <c r="J2" s="27" t="s">
        <v>62</v>
      </c>
    </row>
    <row r="3" spans="1:13" ht="12.75" customHeight="1" x14ac:dyDescent="0.2">
      <c r="A3" s="43"/>
      <c r="B3" s="88">
        <v>2022</v>
      </c>
      <c r="C3" s="89">
        <v>2023</v>
      </c>
      <c r="D3" s="89">
        <v>2024</v>
      </c>
      <c r="E3" s="132" t="s">
        <v>387</v>
      </c>
      <c r="F3" s="133"/>
      <c r="G3" s="134"/>
      <c r="H3" s="131" t="s">
        <v>324</v>
      </c>
      <c r="I3" s="131"/>
      <c r="J3" s="131"/>
    </row>
    <row r="4" spans="1:13" ht="55.5" customHeight="1" x14ac:dyDescent="0.2">
      <c r="A4" s="70" t="s">
        <v>283</v>
      </c>
      <c r="B4" s="71">
        <v>15568.2</v>
      </c>
      <c r="C4" s="71">
        <v>15551.4</v>
      </c>
      <c r="D4" s="71">
        <v>15554.1</v>
      </c>
      <c r="E4" s="71">
        <f t="shared" ref="E4:G4" si="0">B4*100/79-B4</f>
        <v>4138.3822784810109</v>
      </c>
      <c r="F4" s="71">
        <f t="shared" si="0"/>
        <v>4133.9164556962041</v>
      </c>
      <c r="G4" s="71">
        <f t="shared" si="0"/>
        <v>4134.6341772151882</v>
      </c>
      <c r="H4" s="72">
        <f>B4+E4</f>
        <v>19706.582278481012</v>
      </c>
      <c r="I4" s="72">
        <f t="shared" ref="I4:J20" si="1">C4+F4</f>
        <v>19685.316455696204</v>
      </c>
      <c r="J4" s="72">
        <f t="shared" si="1"/>
        <v>19688.734177215189</v>
      </c>
      <c r="K4" s="90"/>
      <c r="L4" s="90"/>
      <c r="M4" s="90"/>
    </row>
    <row r="5" spans="1:13" ht="63.75" x14ac:dyDescent="0.2">
      <c r="A5" s="70" t="s">
        <v>284</v>
      </c>
      <c r="B5" s="73"/>
      <c r="C5" s="73"/>
      <c r="D5" s="73"/>
      <c r="E5" s="73"/>
      <c r="F5" s="73"/>
      <c r="G5" s="73"/>
      <c r="H5" s="72">
        <f t="shared" ref="H5:H36" si="2">B5+E5</f>
        <v>0</v>
      </c>
      <c r="I5" s="72">
        <f t="shared" si="1"/>
        <v>0</v>
      </c>
      <c r="J5" s="72">
        <f t="shared" si="1"/>
        <v>0</v>
      </c>
      <c r="K5" s="90"/>
      <c r="L5" s="72"/>
      <c r="M5" s="90"/>
    </row>
    <row r="6" spans="1:13" ht="51" x14ac:dyDescent="0.2">
      <c r="A6" s="70" t="s">
        <v>285</v>
      </c>
      <c r="B6" s="71">
        <v>0</v>
      </c>
      <c r="C6" s="71">
        <v>22161.65</v>
      </c>
      <c r="D6" s="71">
        <v>0</v>
      </c>
      <c r="E6" s="71"/>
      <c r="F6" s="71">
        <f>C6*100/79-C6</f>
        <v>5891.0715189873408</v>
      </c>
      <c r="G6" s="71"/>
      <c r="H6" s="72">
        <f t="shared" si="2"/>
        <v>0</v>
      </c>
      <c r="I6" s="72">
        <f t="shared" si="1"/>
        <v>28052.721518987342</v>
      </c>
      <c r="J6" s="72">
        <f t="shared" si="1"/>
        <v>0</v>
      </c>
      <c r="K6" s="90"/>
      <c r="L6" s="90"/>
      <c r="M6" s="90"/>
    </row>
    <row r="7" spans="1:13" ht="38.25" x14ac:dyDescent="0.2">
      <c r="A7" s="70" t="s">
        <v>286</v>
      </c>
      <c r="B7" s="74"/>
      <c r="C7" s="74"/>
      <c r="D7" s="74"/>
      <c r="E7" s="74"/>
      <c r="F7" s="74"/>
      <c r="G7" s="74"/>
      <c r="H7" s="72">
        <f t="shared" si="2"/>
        <v>0</v>
      </c>
      <c r="I7" s="72">
        <f t="shared" si="1"/>
        <v>0</v>
      </c>
      <c r="J7" s="72">
        <f t="shared" si="1"/>
        <v>0</v>
      </c>
      <c r="K7" s="90"/>
      <c r="L7" s="90"/>
      <c r="M7" s="90"/>
    </row>
    <row r="8" spans="1:13" ht="54" customHeight="1" x14ac:dyDescent="0.2">
      <c r="A8" s="75" t="s">
        <v>192</v>
      </c>
      <c r="B8" s="74">
        <v>1045</v>
      </c>
      <c r="C8" s="74">
        <v>1045</v>
      </c>
      <c r="D8" s="74">
        <v>1045</v>
      </c>
      <c r="E8" s="74"/>
      <c r="F8" s="74"/>
      <c r="G8" s="74"/>
      <c r="H8" s="72">
        <f t="shared" si="2"/>
        <v>1045</v>
      </c>
      <c r="I8" s="72">
        <f t="shared" si="1"/>
        <v>1045</v>
      </c>
      <c r="J8" s="72">
        <f t="shared" si="1"/>
        <v>1045</v>
      </c>
      <c r="K8" s="90"/>
      <c r="L8" s="90"/>
      <c r="M8" s="90"/>
    </row>
    <row r="9" spans="1:13" ht="15.75" customHeight="1" x14ac:dyDescent="0.2">
      <c r="A9" s="75" t="s">
        <v>386</v>
      </c>
      <c r="B9" s="74">
        <v>959.1</v>
      </c>
      <c r="C9" s="74">
        <v>959.1</v>
      </c>
      <c r="D9" s="74">
        <v>959.1</v>
      </c>
      <c r="E9" s="74"/>
      <c r="F9" s="74"/>
      <c r="G9" s="74"/>
      <c r="H9" s="72">
        <f t="shared" si="2"/>
        <v>959.1</v>
      </c>
      <c r="I9" s="72">
        <f t="shared" si="1"/>
        <v>959.1</v>
      </c>
      <c r="J9" s="72">
        <f t="shared" si="1"/>
        <v>959.1</v>
      </c>
      <c r="K9" s="90"/>
      <c r="L9" s="90"/>
      <c r="M9" s="90"/>
    </row>
    <row r="10" spans="1:13" s="35" customFormat="1" ht="63.75" x14ac:dyDescent="0.2">
      <c r="A10" s="75" t="s">
        <v>191</v>
      </c>
      <c r="B10" s="74">
        <v>1363.7</v>
      </c>
      <c r="C10" s="74">
        <v>1363.7</v>
      </c>
      <c r="D10" s="74">
        <v>1363.7</v>
      </c>
      <c r="E10" s="74"/>
      <c r="F10" s="74"/>
      <c r="G10" s="74"/>
      <c r="H10" s="72">
        <f t="shared" si="2"/>
        <v>1363.7</v>
      </c>
      <c r="I10" s="72">
        <f t="shared" si="1"/>
        <v>1363.7</v>
      </c>
      <c r="J10" s="72">
        <f t="shared" si="1"/>
        <v>1363.7</v>
      </c>
      <c r="K10" s="90"/>
      <c r="L10" s="90"/>
      <c r="M10" s="90"/>
    </row>
    <row r="11" spans="1:13" s="35" customFormat="1" x14ac:dyDescent="0.2">
      <c r="A11" s="76" t="s">
        <v>386</v>
      </c>
      <c r="B11" s="74">
        <v>1305.5999999999999</v>
      </c>
      <c r="C11" s="74">
        <v>1305.5999999999999</v>
      </c>
      <c r="D11" s="74">
        <v>1305.5999999999999</v>
      </c>
      <c r="E11" s="74"/>
      <c r="F11" s="74"/>
      <c r="G11" s="74"/>
      <c r="H11" s="72">
        <f t="shared" si="2"/>
        <v>1305.5999999999999</v>
      </c>
      <c r="I11" s="72">
        <f t="shared" si="1"/>
        <v>1305.5999999999999</v>
      </c>
      <c r="J11" s="72">
        <f t="shared" si="1"/>
        <v>1305.5999999999999</v>
      </c>
      <c r="K11" s="90"/>
      <c r="L11" s="90"/>
      <c r="M11" s="90"/>
    </row>
    <row r="12" spans="1:13" ht="51" x14ac:dyDescent="0.2">
      <c r="A12" s="70" t="s">
        <v>194</v>
      </c>
      <c r="B12" s="74">
        <v>1347.9</v>
      </c>
      <c r="C12" s="74">
        <v>1347.9</v>
      </c>
      <c r="D12" s="74">
        <v>1347.9</v>
      </c>
      <c r="E12" s="74"/>
      <c r="F12" s="74"/>
      <c r="G12" s="74"/>
      <c r="H12" s="72">
        <f t="shared" si="2"/>
        <v>1347.9</v>
      </c>
      <c r="I12" s="72">
        <f t="shared" si="1"/>
        <v>1347.9</v>
      </c>
      <c r="J12" s="72">
        <f t="shared" si="1"/>
        <v>1347.9</v>
      </c>
      <c r="K12" s="90"/>
      <c r="L12" s="90"/>
      <c r="M12" s="90"/>
    </row>
    <row r="13" spans="1:13" x14ac:dyDescent="0.2">
      <c r="A13" s="70" t="s">
        <v>386</v>
      </c>
      <c r="B13" s="74">
        <v>1305.5821275000001</v>
      </c>
      <c r="C13" s="72">
        <v>1305.5821275000001</v>
      </c>
      <c r="D13" s="72">
        <v>1305.5821275000001</v>
      </c>
      <c r="E13" s="74"/>
      <c r="F13" s="74"/>
      <c r="G13" s="74"/>
      <c r="H13" s="72">
        <f t="shared" si="2"/>
        <v>1305.5821275000001</v>
      </c>
      <c r="I13" s="72">
        <f t="shared" si="1"/>
        <v>1305.5821275000001</v>
      </c>
      <c r="J13" s="72">
        <f t="shared" si="1"/>
        <v>1305.5821275000001</v>
      </c>
      <c r="K13" s="90"/>
      <c r="L13" s="90"/>
      <c r="M13" s="90"/>
    </row>
    <row r="14" spans="1:13" ht="63.75" x14ac:dyDescent="0.2">
      <c r="A14" s="75" t="s">
        <v>287</v>
      </c>
      <c r="B14" s="77">
        <v>305.89999999999998</v>
      </c>
      <c r="C14" s="77">
        <v>305.89999999999998</v>
      </c>
      <c r="D14" s="77">
        <v>305.89999999999998</v>
      </c>
      <c r="E14" s="77"/>
      <c r="F14" s="77"/>
      <c r="G14" s="77"/>
      <c r="H14" s="72">
        <f t="shared" si="2"/>
        <v>305.89999999999998</v>
      </c>
      <c r="I14" s="72">
        <f t="shared" si="1"/>
        <v>305.89999999999998</v>
      </c>
      <c r="J14" s="72">
        <f t="shared" si="1"/>
        <v>305.89999999999998</v>
      </c>
      <c r="K14" s="90"/>
      <c r="L14" s="90"/>
      <c r="M14" s="90"/>
    </row>
    <row r="15" spans="1:13" ht="89.25" x14ac:dyDescent="0.2">
      <c r="A15" s="75" t="s">
        <v>195</v>
      </c>
      <c r="B15" s="77">
        <v>0.7</v>
      </c>
      <c r="C15" s="77">
        <v>0.7</v>
      </c>
      <c r="D15" s="78">
        <v>0.7</v>
      </c>
      <c r="E15" s="77"/>
      <c r="F15" s="77"/>
      <c r="G15" s="78"/>
      <c r="H15" s="72">
        <f t="shared" si="2"/>
        <v>0.7</v>
      </c>
      <c r="I15" s="72">
        <f t="shared" si="1"/>
        <v>0.7</v>
      </c>
      <c r="J15" s="72">
        <f t="shared" si="1"/>
        <v>0.7</v>
      </c>
      <c r="K15" s="90"/>
      <c r="L15" s="90"/>
      <c r="M15" s="90"/>
    </row>
    <row r="16" spans="1:13" ht="63.75" x14ac:dyDescent="0.2">
      <c r="A16" s="70" t="s">
        <v>288</v>
      </c>
      <c r="B16" s="71">
        <v>2.2999999999999998</v>
      </c>
      <c r="C16" s="71">
        <v>2.4</v>
      </c>
      <c r="D16" s="71">
        <v>2.2000000000000002</v>
      </c>
      <c r="E16" s="71"/>
      <c r="F16" s="71"/>
      <c r="G16" s="71"/>
      <c r="H16" s="72">
        <f t="shared" si="2"/>
        <v>2.2999999999999998</v>
      </c>
      <c r="I16" s="72">
        <f t="shared" si="1"/>
        <v>2.4</v>
      </c>
      <c r="J16" s="72">
        <f t="shared" si="1"/>
        <v>2.2000000000000002</v>
      </c>
      <c r="K16" s="90"/>
      <c r="L16" s="90"/>
      <c r="M16" s="90"/>
    </row>
    <row r="17" spans="1:14" ht="25.5" x14ac:dyDescent="0.2">
      <c r="A17" s="70" t="s">
        <v>193</v>
      </c>
      <c r="B17" s="74">
        <v>1283.0999999999999</v>
      </c>
      <c r="C17" s="74">
        <v>1283.0999999999999</v>
      </c>
      <c r="D17" s="74">
        <v>1283.0999999999999</v>
      </c>
      <c r="E17" s="74"/>
      <c r="F17" s="74"/>
      <c r="G17" s="74"/>
      <c r="H17" s="72">
        <f t="shared" si="2"/>
        <v>1283.0999999999999</v>
      </c>
      <c r="I17" s="72">
        <f t="shared" si="1"/>
        <v>1283.0999999999999</v>
      </c>
      <c r="J17" s="72">
        <f t="shared" si="1"/>
        <v>1283.0999999999999</v>
      </c>
      <c r="K17" s="90"/>
      <c r="L17" s="90"/>
      <c r="M17" s="90"/>
    </row>
    <row r="18" spans="1:14" x14ac:dyDescent="0.2">
      <c r="A18" s="70" t="s">
        <v>386</v>
      </c>
      <c r="B18" s="74">
        <v>1305.5999999999999</v>
      </c>
      <c r="C18" s="79">
        <v>1305.5999999999999</v>
      </c>
      <c r="D18" s="79">
        <v>1305.5999999999999</v>
      </c>
      <c r="E18" s="74"/>
      <c r="F18" s="74"/>
      <c r="G18" s="74"/>
      <c r="H18" s="72">
        <f t="shared" si="2"/>
        <v>1305.5999999999999</v>
      </c>
      <c r="I18" s="72">
        <f t="shared" si="1"/>
        <v>1305.5999999999999</v>
      </c>
      <c r="J18" s="72">
        <f t="shared" si="1"/>
        <v>1305.5999999999999</v>
      </c>
      <c r="K18" s="90"/>
      <c r="L18" s="90"/>
      <c r="M18" s="90"/>
    </row>
    <row r="19" spans="1:14" x14ac:dyDescent="0.2">
      <c r="A19" s="70" t="s">
        <v>317</v>
      </c>
      <c r="B19" s="71">
        <v>15923.9</v>
      </c>
      <c r="C19" s="77">
        <v>0</v>
      </c>
      <c r="D19" s="78">
        <v>0</v>
      </c>
      <c r="E19" s="87">
        <v>4232.8999999999996</v>
      </c>
      <c r="F19" s="71"/>
      <c r="G19" s="71"/>
      <c r="H19" s="72">
        <f>B19+E19</f>
        <v>20156.8</v>
      </c>
      <c r="I19" s="72">
        <f>C19+F19</f>
        <v>0</v>
      </c>
      <c r="J19" s="72">
        <f>D19+G19</f>
        <v>0</v>
      </c>
      <c r="K19" s="90"/>
      <c r="L19" s="90"/>
      <c r="M19" s="90"/>
    </row>
    <row r="20" spans="1:14" ht="39.75" customHeight="1" x14ac:dyDescent="0.2">
      <c r="A20" s="80" t="s">
        <v>289</v>
      </c>
      <c r="B20" s="81">
        <v>18.86</v>
      </c>
      <c r="C20" s="81">
        <v>18.86</v>
      </c>
      <c r="D20" s="81"/>
      <c r="E20" s="82">
        <f t="shared" ref="E20:F20" si="3">B20*100/79-B20</f>
        <v>5.0134177215189872</v>
      </c>
      <c r="F20" s="82">
        <f t="shared" si="3"/>
        <v>5.0134177215189872</v>
      </c>
      <c r="G20" s="81"/>
      <c r="H20" s="83">
        <f t="shared" si="2"/>
        <v>23.873417721518987</v>
      </c>
      <c r="I20" s="83">
        <f t="shared" si="1"/>
        <v>23.873417721518987</v>
      </c>
      <c r="J20" s="83">
        <f t="shared" si="1"/>
        <v>0</v>
      </c>
      <c r="K20" s="91"/>
      <c r="L20" s="91"/>
      <c r="M20" s="91"/>
    </row>
    <row r="21" spans="1:14" ht="18.75" customHeight="1" x14ac:dyDescent="0.2">
      <c r="A21" s="80" t="s">
        <v>314</v>
      </c>
      <c r="B21" s="81">
        <v>14.14</v>
      </c>
      <c r="C21" s="81">
        <v>14.14</v>
      </c>
      <c r="D21" s="81"/>
      <c r="E21" s="81"/>
      <c r="F21" s="81"/>
      <c r="G21" s="81"/>
      <c r="H21" s="83">
        <f t="shared" si="2"/>
        <v>14.14</v>
      </c>
      <c r="I21" s="83">
        <f t="shared" ref="I21:I36" si="4">C21+F21</f>
        <v>14.14</v>
      </c>
      <c r="J21" s="83">
        <f t="shared" ref="J21:J36" si="5">D21+G21</f>
        <v>0</v>
      </c>
      <c r="K21" s="91"/>
      <c r="L21" s="91"/>
      <c r="M21" s="91"/>
    </row>
    <row r="22" spans="1:14" ht="51" x14ac:dyDescent="0.2">
      <c r="A22" s="44" t="s">
        <v>107</v>
      </c>
      <c r="B22" s="45">
        <v>1080</v>
      </c>
      <c r="C22" s="45">
        <v>1080</v>
      </c>
      <c r="D22" s="45">
        <v>1080</v>
      </c>
      <c r="E22" s="45"/>
      <c r="F22" s="45"/>
      <c r="G22" s="45"/>
      <c r="H22" s="66">
        <f t="shared" si="2"/>
        <v>1080</v>
      </c>
      <c r="I22" s="66">
        <f t="shared" si="4"/>
        <v>1080</v>
      </c>
      <c r="J22" s="66">
        <f t="shared" si="5"/>
        <v>1080</v>
      </c>
      <c r="K22" s="92"/>
      <c r="L22" s="92"/>
      <c r="M22" s="92"/>
    </row>
    <row r="23" spans="1:14" ht="63.75" x14ac:dyDescent="0.2">
      <c r="A23" s="93" t="s">
        <v>290</v>
      </c>
      <c r="B23" s="84">
        <v>2055.6999999999998</v>
      </c>
      <c r="C23" s="84">
        <v>2061.1</v>
      </c>
      <c r="D23" s="84">
        <v>2008.2</v>
      </c>
      <c r="E23" s="45">
        <f t="shared" ref="E23:E28" si="6">B23*100/79-B23</f>
        <v>546.45189873417712</v>
      </c>
      <c r="F23" s="45">
        <f t="shared" ref="F23:F28" si="7">C23*100/79-C23</f>
        <v>547.88734177215201</v>
      </c>
      <c r="G23" s="45">
        <f t="shared" ref="G23:G28" si="8">D23*100/79-D23</f>
        <v>533.82531645569611</v>
      </c>
      <c r="H23" s="66">
        <f t="shared" si="2"/>
        <v>2602.1518987341769</v>
      </c>
      <c r="I23" s="66">
        <f t="shared" si="4"/>
        <v>2608.9873417721519</v>
      </c>
      <c r="J23" s="66">
        <f t="shared" si="5"/>
        <v>2542.0253164556962</v>
      </c>
      <c r="K23" s="92"/>
      <c r="L23" s="92"/>
      <c r="M23" s="92"/>
    </row>
    <row r="24" spans="1:14" ht="127.5" x14ac:dyDescent="0.2">
      <c r="A24" s="69" t="s">
        <v>291</v>
      </c>
      <c r="B24" s="85">
        <v>415.90000000000003</v>
      </c>
      <c r="C24" s="85">
        <v>415.90000000000003</v>
      </c>
      <c r="D24" s="85">
        <v>415.90000000000003</v>
      </c>
      <c r="E24" s="45">
        <f t="shared" si="6"/>
        <v>110.55569620253158</v>
      </c>
      <c r="F24" s="45">
        <f t="shared" si="7"/>
        <v>110.55569620253158</v>
      </c>
      <c r="G24" s="45">
        <f t="shared" si="8"/>
        <v>110.55569620253158</v>
      </c>
      <c r="H24" s="66">
        <f t="shared" si="2"/>
        <v>526.45569620253161</v>
      </c>
      <c r="I24" s="66">
        <f t="shared" si="4"/>
        <v>526.45569620253161</v>
      </c>
      <c r="J24" s="66">
        <f t="shared" si="5"/>
        <v>526.45569620253161</v>
      </c>
      <c r="K24" s="94" t="s">
        <v>391</v>
      </c>
      <c r="L24" s="95" t="s">
        <v>389</v>
      </c>
      <c r="M24" s="96" t="s">
        <v>390</v>
      </c>
      <c r="N24" s="67"/>
    </row>
    <row r="25" spans="1:14" ht="63.75" x14ac:dyDescent="0.2">
      <c r="A25" s="69" t="s">
        <v>292</v>
      </c>
      <c r="B25" s="45">
        <v>531.1</v>
      </c>
      <c r="C25" s="45">
        <v>517.70000000000005</v>
      </c>
      <c r="D25" s="45">
        <v>502.3</v>
      </c>
      <c r="E25" s="45">
        <f t="shared" si="6"/>
        <v>141.17848101265815</v>
      </c>
      <c r="F25" s="45">
        <f t="shared" si="7"/>
        <v>137.61645569620259</v>
      </c>
      <c r="G25" s="45">
        <f t="shared" si="8"/>
        <v>133.52278481012655</v>
      </c>
      <c r="H25" s="66">
        <f t="shared" si="2"/>
        <v>672.27848101265818</v>
      </c>
      <c r="I25" s="66">
        <f t="shared" si="4"/>
        <v>655.31645569620264</v>
      </c>
      <c r="J25" s="66">
        <f t="shared" si="5"/>
        <v>635.82278481012656</v>
      </c>
      <c r="K25" s="92"/>
      <c r="L25" s="92"/>
      <c r="M25" s="92"/>
    </row>
    <row r="26" spans="1:14" ht="63.75" x14ac:dyDescent="0.2">
      <c r="A26" s="44" t="s">
        <v>293</v>
      </c>
      <c r="B26" s="45">
        <v>167.4</v>
      </c>
      <c r="C26" s="45">
        <v>252.7</v>
      </c>
      <c r="D26" s="45">
        <v>252.3</v>
      </c>
      <c r="E26" s="45">
        <f t="shared" si="6"/>
        <v>44.498734177215198</v>
      </c>
      <c r="F26" s="45">
        <f t="shared" si="7"/>
        <v>67.173417721519002</v>
      </c>
      <c r="G26" s="45">
        <f t="shared" si="8"/>
        <v>67.06708860759494</v>
      </c>
      <c r="H26" s="66">
        <f t="shared" si="2"/>
        <v>211.8987341772152</v>
      </c>
      <c r="I26" s="66">
        <f t="shared" si="4"/>
        <v>319.87341772151899</v>
      </c>
      <c r="J26" s="66">
        <f t="shared" si="5"/>
        <v>319.36708860759495</v>
      </c>
      <c r="K26" s="92"/>
      <c r="L26" s="92"/>
      <c r="M26" s="92"/>
    </row>
    <row r="27" spans="1:14" ht="63.75" x14ac:dyDescent="0.2">
      <c r="A27" s="44" t="s">
        <v>282</v>
      </c>
      <c r="B27" s="45"/>
      <c r="C27" s="45">
        <v>1282</v>
      </c>
      <c r="D27" s="45"/>
      <c r="E27" s="45">
        <f t="shared" si="6"/>
        <v>0</v>
      </c>
      <c r="F27" s="45">
        <f t="shared" si="7"/>
        <v>340.78481012658222</v>
      </c>
      <c r="G27" s="45">
        <f t="shared" si="8"/>
        <v>0</v>
      </c>
      <c r="H27" s="66">
        <f t="shared" si="2"/>
        <v>0</v>
      </c>
      <c r="I27" s="66">
        <f t="shared" si="4"/>
        <v>1622.7848101265822</v>
      </c>
      <c r="J27" s="66">
        <f t="shared" si="5"/>
        <v>0</v>
      </c>
      <c r="K27" s="92"/>
      <c r="L27" s="92"/>
      <c r="M27" s="92"/>
    </row>
    <row r="28" spans="1:14" ht="25.5" x14ac:dyDescent="0.2">
      <c r="A28" s="44" t="s">
        <v>98</v>
      </c>
      <c r="B28" s="86">
        <v>1247.7</v>
      </c>
      <c r="C28" s="86">
        <v>609.5</v>
      </c>
      <c r="D28" s="86">
        <v>609.5</v>
      </c>
      <c r="E28" s="45">
        <f t="shared" si="6"/>
        <v>331.66708860759491</v>
      </c>
      <c r="F28" s="45">
        <f t="shared" si="7"/>
        <v>162.01898734177212</v>
      </c>
      <c r="G28" s="45">
        <f t="shared" si="8"/>
        <v>162.01898734177212</v>
      </c>
      <c r="H28" s="66">
        <f t="shared" si="2"/>
        <v>1579.367088607595</v>
      </c>
      <c r="I28" s="66">
        <f t="shared" si="4"/>
        <v>771.51898734177212</v>
      </c>
      <c r="J28" s="66">
        <f t="shared" si="5"/>
        <v>771.51898734177212</v>
      </c>
      <c r="K28" s="92"/>
      <c r="L28" s="92"/>
      <c r="M28" s="92"/>
    </row>
    <row r="29" spans="1:14" ht="102" x14ac:dyDescent="0.2">
      <c r="A29" s="69" t="s">
        <v>90</v>
      </c>
      <c r="B29" s="68">
        <v>158104.29999999999</v>
      </c>
      <c r="C29" s="68">
        <v>146834.9</v>
      </c>
      <c r="D29" s="68">
        <v>146834.9</v>
      </c>
      <c r="E29" s="86"/>
      <c r="F29" s="45"/>
      <c r="G29" s="45"/>
      <c r="H29" s="66">
        <f t="shared" si="2"/>
        <v>158104.29999999999</v>
      </c>
      <c r="I29" s="66">
        <f t="shared" si="4"/>
        <v>146834.9</v>
      </c>
      <c r="J29" s="66">
        <f t="shared" si="5"/>
        <v>146834.9</v>
      </c>
      <c r="K29" s="92"/>
      <c r="L29" s="92"/>
      <c r="M29" s="92"/>
    </row>
    <row r="30" spans="1:14" x14ac:dyDescent="0.2">
      <c r="A30" s="44" t="s">
        <v>385</v>
      </c>
      <c r="B30" s="68">
        <v>1620</v>
      </c>
      <c r="C30" s="68">
        <v>1620</v>
      </c>
      <c r="D30" s="68">
        <v>1620</v>
      </c>
      <c r="E30" s="86"/>
      <c r="F30" s="45"/>
      <c r="G30" s="45"/>
      <c r="H30" s="66">
        <f t="shared" si="2"/>
        <v>1620</v>
      </c>
      <c r="I30" s="66">
        <f t="shared" si="4"/>
        <v>1620</v>
      </c>
      <c r="J30" s="66">
        <f t="shared" si="5"/>
        <v>1620</v>
      </c>
      <c r="K30" s="92"/>
      <c r="L30" s="92"/>
      <c r="M30" s="92"/>
    </row>
    <row r="31" spans="1:14" ht="63.75" x14ac:dyDescent="0.2">
      <c r="A31" s="44" t="s">
        <v>294</v>
      </c>
      <c r="B31" s="68">
        <v>61773.9</v>
      </c>
      <c r="C31" s="68">
        <v>57671.1</v>
      </c>
      <c r="D31" s="68">
        <v>57671.1</v>
      </c>
      <c r="E31" s="86"/>
      <c r="F31" s="45"/>
      <c r="G31" s="45"/>
      <c r="H31" s="66">
        <f t="shared" si="2"/>
        <v>61773.9</v>
      </c>
      <c r="I31" s="66">
        <f t="shared" si="4"/>
        <v>57671.1</v>
      </c>
      <c r="J31" s="66">
        <f t="shared" si="5"/>
        <v>57671.1</v>
      </c>
      <c r="K31" s="92"/>
      <c r="L31" s="92"/>
      <c r="M31" s="92"/>
    </row>
    <row r="32" spans="1:14" x14ac:dyDescent="0.2">
      <c r="A32" s="44" t="s">
        <v>385</v>
      </c>
      <c r="B32" s="68">
        <v>190</v>
      </c>
      <c r="C32" s="68">
        <v>190</v>
      </c>
      <c r="D32" s="68">
        <v>190</v>
      </c>
      <c r="E32" s="86"/>
      <c r="F32" s="45"/>
      <c r="G32" s="45"/>
      <c r="H32" s="66">
        <f t="shared" si="2"/>
        <v>190</v>
      </c>
      <c r="I32" s="66">
        <f t="shared" si="4"/>
        <v>190</v>
      </c>
      <c r="J32" s="66">
        <f t="shared" si="5"/>
        <v>190</v>
      </c>
      <c r="K32" s="92"/>
      <c r="L32" s="92"/>
      <c r="M32" s="92"/>
    </row>
    <row r="33" spans="1:19" ht="51" x14ac:dyDescent="0.2">
      <c r="A33" s="44" t="s">
        <v>295</v>
      </c>
      <c r="B33" s="45">
        <v>30</v>
      </c>
      <c r="C33" s="59">
        <v>30</v>
      </c>
      <c r="D33" s="60">
        <v>30</v>
      </c>
      <c r="E33" s="86"/>
      <c r="F33" s="45"/>
      <c r="G33" s="45"/>
      <c r="H33" s="66">
        <f t="shared" si="2"/>
        <v>30</v>
      </c>
      <c r="I33" s="66">
        <f t="shared" si="4"/>
        <v>30</v>
      </c>
      <c r="J33" s="66">
        <f t="shared" si="5"/>
        <v>30</v>
      </c>
      <c r="K33" s="92"/>
      <c r="L33" s="92"/>
      <c r="M33" s="92"/>
    </row>
    <row r="34" spans="1:19" x14ac:dyDescent="0.2">
      <c r="A34" s="44" t="s">
        <v>316</v>
      </c>
      <c r="B34" s="45"/>
      <c r="C34" s="59"/>
      <c r="D34" s="60"/>
      <c r="E34" s="86"/>
      <c r="F34" s="45"/>
      <c r="G34" s="45"/>
      <c r="H34" s="66">
        <f>B34+E34</f>
        <v>0</v>
      </c>
      <c r="I34" s="66">
        <f>C34+F34</f>
        <v>0</v>
      </c>
      <c r="J34" s="66">
        <f>D34+G34</f>
        <v>0</v>
      </c>
      <c r="K34" s="92"/>
      <c r="L34" s="92"/>
      <c r="M34" s="92"/>
    </row>
    <row r="35" spans="1:19" ht="63.75" x14ac:dyDescent="0.2">
      <c r="A35" s="46" t="s">
        <v>296</v>
      </c>
      <c r="B35" s="61">
        <v>883.1</v>
      </c>
      <c r="C35" s="62">
        <v>729.6</v>
      </c>
      <c r="D35" s="63">
        <v>758.1</v>
      </c>
      <c r="E35" s="64"/>
      <c r="F35" s="61"/>
      <c r="G35" s="61"/>
      <c r="H35" s="32">
        <f t="shared" si="2"/>
        <v>883.1</v>
      </c>
      <c r="I35" s="32">
        <f t="shared" si="4"/>
        <v>729.6</v>
      </c>
      <c r="J35" s="32">
        <f t="shared" si="5"/>
        <v>758.1</v>
      </c>
      <c r="K35" s="30"/>
      <c r="L35" s="30"/>
      <c r="M35" s="30"/>
    </row>
    <row r="36" spans="1:19" x14ac:dyDescent="0.2">
      <c r="A36" s="46" t="s">
        <v>315</v>
      </c>
      <c r="B36" s="61">
        <v>16</v>
      </c>
      <c r="C36" s="62">
        <v>13.2</v>
      </c>
      <c r="D36" s="63">
        <v>13.7</v>
      </c>
      <c r="E36" s="64"/>
      <c r="F36" s="61"/>
      <c r="G36" s="61"/>
      <c r="H36" s="32">
        <f t="shared" si="2"/>
        <v>16</v>
      </c>
      <c r="I36" s="32">
        <f t="shared" si="4"/>
        <v>13.2</v>
      </c>
      <c r="J36" s="32">
        <f t="shared" si="5"/>
        <v>13.7</v>
      </c>
      <c r="K36" s="30"/>
      <c r="L36" s="30"/>
      <c r="M36" s="30"/>
    </row>
    <row r="37" spans="1:19" ht="12.75" customHeight="1" x14ac:dyDescent="0.25">
      <c r="A37" s="47" t="s">
        <v>297</v>
      </c>
      <c r="B37" s="31">
        <f>B35+B33+B31+B29+B28+B27+B26+B25+B24+B23+B22+B20+B17+B16+B15+B14+B12+B10+B8+B7+B6+B5+B4+B34+B19</f>
        <v>263148.66000000003</v>
      </c>
      <c r="C37" s="31">
        <f t="shared" ref="C37:J37" si="9">C35+C33+C31+C29+C28+C27+C26+C25+C24+C23+C22+C20+C17+C16+C15+C14+C12+C10+C8+C7+C6+C5+C4+C34+C19</f>
        <v>254565.11</v>
      </c>
      <c r="D37" s="31">
        <f t="shared" si="9"/>
        <v>231064.9</v>
      </c>
      <c r="E37" s="31">
        <f t="shared" si="9"/>
        <v>9550.6475949367068</v>
      </c>
      <c r="F37" s="31">
        <f t="shared" si="9"/>
        <v>11396.038101265824</v>
      </c>
      <c r="G37" s="31">
        <f t="shared" si="9"/>
        <v>5141.6240506329095</v>
      </c>
      <c r="H37" s="31">
        <f t="shared" si="9"/>
        <v>272699.30759493669</v>
      </c>
      <c r="I37" s="31">
        <f t="shared" si="9"/>
        <v>265961.14810126583</v>
      </c>
      <c r="J37" s="31">
        <f t="shared" si="9"/>
        <v>236206.52405063293</v>
      </c>
      <c r="K37" s="30"/>
      <c r="L37" s="30"/>
      <c r="M37" s="30"/>
    </row>
    <row r="38" spans="1:19" ht="15.75" customHeight="1" x14ac:dyDescent="0.2">
      <c r="A38" s="30"/>
      <c r="B38" s="138" t="s">
        <v>321</v>
      </c>
      <c r="C38" s="138"/>
      <c r="D38" s="138"/>
      <c r="E38" s="139" t="s">
        <v>322</v>
      </c>
      <c r="F38" s="139"/>
      <c r="G38" s="139"/>
      <c r="H38" s="138" t="s">
        <v>388</v>
      </c>
      <c r="I38" s="138"/>
      <c r="J38" s="138"/>
      <c r="K38" s="138" t="s">
        <v>39</v>
      </c>
      <c r="L38" s="138"/>
      <c r="M38" s="138"/>
    </row>
    <row r="39" spans="1:19" x14ac:dyDescent="0.2">
      <c r="A39" s="46" t="s">
        <v>323</v>
      </c>
      <c r="B39" s="30">
        <v>685.2</v>
      </c>
      <c r="C39" s="32">
        <v>710.80000000000007</v>
      </c>
      <c r="D39" s="32">
        <v>737.2</v>
      </c>
      <c r="E39" s="65">
        <v>803.40000000000009</v>
      </c>
      <c r="F39" s="65">
        <v>400</v>
      </c>
      <c r="G39" s="65">
        <v>400</v>
      </c>
      <c r="H39" s="30">
        <v>0.7</v>
      </c>
      <c r="I39" s="30">
        <v>0.7</v>
      </c>
      <c r="J39" s="30">
        <v>0.7</v>
      </c>
      <c r="K39" s="32">
        <f t="shared" ref="K39:M42" si="10">B39+E39+H39</f>
        <v>1489.3000000000002</v>
      </c>
      <c r="L39" s="32">
        <f t="shared" si="10"/>
        <v>1111.5000000000002</v>
      </c>
      <c r="M39" s="32">
        <f t="shared" si="10"/>
        <v>1137.9000000000001</v>
      </c>
      <c r="Q39" s="29"/>
      <c r="R39" s="29"/>
      <c r="S39" s="29"/>
    </row>
    <row r="40" spans="1:19" x14ac:dyDescent="0.2">
      <c r="A40" s="46" t="s">
        <v>318</v>
      </c>
      <c r="B40" s="30">
        <v>271.39999999999998</v>
      </c>
      <c r="C40" s="30">
        <v>284.3</v>
      </c>
      <c r="D40" s="30">
        <v>294.89999999999998</v>
      </c>
      <c r="E40" s="64">
        <v>300</v>
      </c>
      <c r="F40" s="64">
        <v>300</v>
      </c>
      <c r="G40" s="64">
        <v>300</v>
      </c>
      <c r="H40" s="30">
        <v>0.7</v>
      </c>
      <c r="I40" s="30">
        <v>0.7</v>
      </c>
      <c r="J40" s="30">
        <v>0.7</v>
      </c>
      <c r="K40" s="32">
        <f t="shared" si="10"/>
        <v>572.1</v>
      </c>
      <c r="L40" s="32">
        <f t="shared" si="10"/>
        <v>585</v>
      </c>
      <c r="M40" s="32">
        <f t="shared" si="10"/>
        <v>595.6</v>
      </c>
      <c r="Q40" s="29"/>
      <c r="R40" s="29"/>
      <c r="S40" s="29"/>
    </row>
    <row r="41" spans="1:19" ht="12.75" customHeight="1" x14ac:dyDescent="0.2">
      <c r="A41" s="46" t="s">
        <v>319</v>
      </c>
      <c r="B41" s="30">
        <v>271.39999999999998</v>
      </c>
      <c r="C41" s="30">
        <v>284.3</v>
      </c>
      <c r="D41" s="30">
        <v>294.89999999999998</v>
      </c>
      <c r="E41" s="64">
        <v>300</v>
      </c>
      <c r="F41" s="64">
        <v>300</v>
      </c>
      <c r="G41" s="64">
        <v>300</v>
      </c>
      <c r="H41" s="30">
        <v>0.7</v>
      </c>
      <c r="I41" s="30">
        <v>0.7</v>
      </c>
      <c r="J41" s="30">
        <v>0.7</v>
      </c>
      <c r="K41" s="32">
        <f t="shared" si="10"/>
        <v>572.1</v>
      </c>
      <c r="L41" s="32">
        <f t="shared" si="10"/>
        <v>585</v>
      </c>
      <c r="M41" s="32">
        <f t="shared" si="10"/>
        <v>595.6</v>
      </c>
      <c r="Q41" s="29"/>
      <c r="R41" s="29"/>
      <c r="S41" s="29"/>
    </row>
    <row r="42" spans="1:19" x14ac:dyDescent="0.2">
      <c r="A42" s="46" t="s">
        <v>320</v>
      </c>
      <c r="B42" s="30">
        <v>271.39999999999998</v>
      </c>
      <c r="C42" s="30">
        <v>284.3</v>
      </c>
      <c r="D42" s="30">
        <v>294.89999999999998</v>
      </c>
      <c r="E42" s="64">
        <v>300</v>
      </c>
      <c r="F42" s="64">
        <v>300</v>
      </c>
      <c r="G42" s="64">
        <v>300</v>
      </c>
      <c r="H42" s="30">
        <v>0.7</v>
      </c>
      <c r="I42" s="30">
        <v>0.7</v>
      </c>
      <c r="J42" s="30">
        <v>0.7</v>
      </c>
      <c r="K42" s="32">
        <f t="shared" si="10"/>
        <v>572.1</v>
      </c>
      <c r="L42" s="32">
        <f t="shared" si="10"/>
        <v>585</v>
      </c>
      <c r="M42" s="32">
        <f t="shared" si="10"/>
        <v>595.6</v>
      </c>
      <c r="Q42" s="29"/>
      <c r="R42" s="29"/>
      <c r="S42" s="29"/>
    </row>
    <row r="43" spans="1:19" x14ac:dyDescent="0.2">
      <c r="E43" s="36"/>
      <c r="F43" s="36"/>
      <c r="G43" s="36"/>
      <c r="Q43" s="29"/>
      <c r="R43" s="29"/>
      <c r="S43" s="29"/>
    </row>
    <row r="45" spans="1:19" x14ac:dyDescent="0.2">
      <c r="Q45" s="29"/>
      <c r="R45" s="29"/>
      <c r="S45" s="29"/>
    </row>
    <row r="47" spans="1:19" x14ac:dyDescent="0.2">
      <c r="Q47" s="29"/>
    </row>
    <row r="48" spans="1:19" x14ac:dyDescent="0.2">
      <c r="Q48" s="29"/>
    </row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  <row r="69" ht="12.75" customHeight="1" x14ac:dyDescent="0.2"/>
  </sheetData>
  <mergeCells count="7">
    <mergeCell ref="H3:J3"/>
    <mergeCell ref="E3:G3"/>
    <mergeCell ref="A1:J1"/>
    <mergeCell ref="H38:J38"/>
    <mergeCell ref="K38:M38"/>
    <mergeCell ref="B38:D38"/>
    <mergeCell ref="E38:G38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view="pageBreakPreview" zoomScale="60" zoomScaleNormal="100" workbookViewId="0">
      <selection activeCell="B16" sqref="B16:D18"/>
    </sheetView>
  </sheetViews>
  <sheetFormatPr defaultColWidth="10.5703125" defaultRowHeight="15" x14ac:dyDescent="0.2"/>
  <cols>
    <col min="1" max="1" width="14.85546875" style="15" customWidth="1"/>
    <col min="2" max="5" width="19.42578125" style="15" customWidth="1"/>
    <col min="6" max="6" width="22.5703125" style="15" customWidth="1"/>
    <col min="7" max="7" width="22.7109375" style="15" customWidth="1"/>
    <col min="8" max="8" width="17.140625" style="15" customWidth="1"/>
    <col min="9" max="9" width="16.85546875" style="15" customWidth="1"/>
    <col min="10" max="10" width="19.42578125" style="15" customWidth="1"/>
    <col min="11" max="11" width="14.85546875" style="15" customWidth="1"/>
    <col min="12" max="16384" width="10.5703125" style="15"/>
  </cols>
  <sheetData>
    <row r="1" spans="1:10" ht="12.75" customHeight="1" x14ac:dyDescent="0.2">
      <c r="D1" s="24"/>
      <c r="E1" s="24"/>
      <c r="F1" s="24"/>
    </row>
    <row r="2" spans="1:10" ht="12.75" customHeight="1" x14ac:dyDescent="0.2">
      <c r="G2" s="24"/>
    </row>
    <row r="3" spans="1:10" ht="12.75" customHeight="1" x14ac:dyDescent="0.2">
      <c r="D3" s="33"/>
      <c r="E3" s="33"/>
      <c r="F3" s="33"/>
    </row>
    <row r="4" spans="1:10" ht="12.75" customHeight="1" x14ac:dyDescent="0.25">
      <c r="A4" s="25"/>
      <c r="B4" s="140" t="s">
        <v>305</v>
      </c>
      <c r="C4" s="140"/>
      <c r="D4" s="140"/>
      <c r="E4" s="140" t="s">
        <v>306</v>
      </c>
      <c r="F4" s="140"/>
      <c r="G4" s="140"/>
      <c r="H4" s="140" t="s">
        <v>39</v>
      </c>
      <c r="I4" s="140"/>
      <c r="J4" s="140"/>
    </row>
    <row r="5" spans="1:10" ht="15.75" x14ac:dyDescent="0.25">
      <c r="A5" s="25"/>
      <c r="B5" s="25">
        <v>2023</v>
      </c>
      <c r="C5" s="25">
        <v>2024</v>
      </c>
      <c r="D5" s="25">
        <v>2025</v>
      </c>
      <c r="E5" s="25">
        <v>2023</v>
      </c>
      <c r="F5" s="25">
        <v>2024</v>
      </c>
      <c r="G5" s="25">
        <v>2025</v>
      </c>
      <c r="H5" s="25">
        <v>2023</v>
      </c>
      <c r="I5" s="25">
        <v>2024</v>
      </c>
      <c r="J5" s="25">
        <v>2025</v>
      </c>
    </row>
    <row r="6" spans="1:10" ht="16.5" customHeight="1" x14ac:dyDescent="0.25">
      <c r="A6" s="25" t="s">
        <v>301</v>
      </c>
      <c r="B6" s="49">
        <v>10905900</v>
      </c>
      <c r="C6" s="49">
        <v>11625400</v>
      </c>
      <c r="D6" s="49">
        <v>12378800</v>
      </c>
      <c r="E6" s="49"/>
      <c r="F6" s="49"/>
      <c r="G6" s="49"/>
      <c r="H6" s="49">
        <f>B6+E6</f>
        <v>10905900</v>
      </c>
      <c r="I6" s="49">
        <f t="shared" ref="I6:J8" si="0">C6+F6</f>
        <v>11625400</v>
      </c>
      <c r="J6" s="49">
        <f t="shared" si="0"/>
        <v>12378800</v>
      </c>
    </row>
    <row r="7" spans="1:10" ht="16.5" customHeight="1" x14ac:dyDescent="0.25">
      <c r="A7" s="25" t="s">
        <v>302</v>
      </c>
      <c r="B7" s="49">
        <v>1159800</v>
      </c>
      <c r="C7" s="49">
        <v>1159800</v>
      </c>
      <c r="D7" s="49">
        <v>1159900</v>
      </c>
      <c r="E7" s="49"/>
      <c r="F7" s="49"/>
      <c r="G7" s="49"/>
      <c r="H7" s="49">
        <f t="shared" ref="H7:H8" si="1">B7+E7</f>
        <v>1159800</v>
      </c>
      <c r="I7" s="49">
        <f t="shared" si="0"/>
        <v>1159800</v>
      </c>
      <c r="J7" s="49">
        <f t="shared" si="0"/>
        <v>1159900</v>
      </c>
    </row>
    <row r="8" spans="1:10" ht="16.5" customHeight="1" x14ac:dyDescent="0.25">
      <c r="A8" s="25" t="s">
        <v>303</v>
      </c>
      <c r="B8" s="49">
        <v>2374300</v>
      </c>
      <c r="C8" s="49">
        <v>2374200</v>
      </c>
      <c r="D8" s="49">
        <v>2374300</v>
      </c>
      <c r="E8" s="49">
        <v>867100</v>
      </c>
      <c r="F8" s="49">
        <v>716400</v>
      </c>
      <c r="G8" s="49">
        <v>744400</v>
      </c>
      <c r="H8" s="49">
        <f t="shared" si="1"/>
        <v>3241400</v>
      </c>
      <c r="I8" s="49">
        <f t="shared" si="0"/>
        <v>3090600</v>
      </c>
      <c r="J8" s="49">
        <f t="shared" si="0"/>
        <v>3118700</v>
      </c>
    </row>
    <row r="9" spans="1:10" ht="21" customHeight="1" x14ac:dyDescent="0.25">
      <c r="A9" s="54" t="s">
        <v>312</v>
      </c>
      <c r="B9" s="49"/>
      <c r="C9" s="49"/>
      <c r="D9" s="49"/>
      <c r="E9" s="49"/>
      <c r="F9" s="49"/>
      <c r="G9" s="49"/>
      <c r="H9" s="49">
        <f t="shared" ref="H9" si="2">B9+E9</f>
        <v>0</v>
      </c>
      <c r="I9" s="49">
        <f t="shared" ref="I9" si="3">C9+F9</f>
        <v>0</v>
      </c>
      <c r="J9" s="49">
        <f t="shared" ref="J9" si="4">D9+G9</f>
        <v>0</v>
      </c>
    </row>
    <row r="10" spans="1:10" ht="16.5" customHeight="1" x14ac:dyDescent="0.25">
      <c r="A10" s="48" t="s">
        <v>304</v>
      </c>
      <c r="B10" s="50">
        <f>SUM(B6:B8)</f>
        <v>14440000</v>
      </c>
      <c r="C10" s="50">
        <f t="shared" ref="C10:D10" si="5">SUM(C6:C8)</f>
        <v>15159400</v>
      </c>
      <c r="D10" s="57">
        <f t="shared" si="5"/>
        <v>15913000</v>
      </c>
      <c r="E10" s="50">
        <f>SUM(E6:E9)</f>
        <v>867100</v>
      </c>
      <c r="F10" s="50">
        <f>SUM(F6:F9)</f>
        <v>716400</v>
      </c>
      <c r="G10" s="50">
        <f>SUM(G6:G9)</f>
        <v>744400</v>
      </c>
      <c r="H10" s="58">
        <f>SUM(H6:H9)</f>
        <v>15307100</v>
      </c>
      <c r="I10" s="50">
        <f t="shared" ref="I10:J10" si="6">SUM(I6:I9)</f>
        <v>15875800</v>
      </c>
      <c r="J10" s="50">
        <f t="shared" si="6"/>
        <v>16657400</v>
      </c>
    </row>
    <row r="11" spans="1:10" ht="16.5" customHeight="1" x14ac:dyDescent="0.25">
      <c r="A11" s="55" t="s">
        <v>311</v>
      </c>
      <c r="B11" s="56"/>
      <c r="C11" s="56"/>
      <c r="D11" s="56"/>
      <c r="E11" s="50">
        <v>16000</v>
      </c>
      <c r="F11" s="50">
        <v>13200</v>
      </c>
      <c r="G11" s="50">
        <v>13700</v>
      </c>
      <c r="H11" s="56">
        <f>H10-РЗПР!D56</f>
        <v>0</v>
      </c>
      <c r="I11" s="56">
        <f>I10-РЗПР!E56</f>
        <v>0</v>
      </c>
      <c r="J11" s="56">
        <f>J10-РЗПР!F56</f>
        <v>0</v>
      </c>
    </row>
    <row r="12" spans="1:10" ht="16.5" customHeight="1" x14ac:dyDescent="0.25">
      <c r="A12" s="55" t="s">
        <v>297</v>
      </c>
      <c r="B12" s="56"/>
      <c r="C12" s="56"/>
      <c r="D12" s="56"/>
      <c r="E12" s="50">
        <f>E10+E11</f>
        <v>883100</v>
      </c>
      <c r="F12" s="50">
        <f t="shared" ref="F12:G12" si="7">F10+F11</f>
        <v>729600</v>
      </c>
      <c r="G12" s="50">
        <f t="shared" si="7"/>
        <v>758100</v>
      </c>
      <c r="H12" s="56"/>
      <c r="I12" s="56"/>
      <c r="J12" s="56"/>
    </row>
    <row r="13" spans="1:10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 x14ac:dyDescent="0.25">
      <c r="A14" s="48"/>
      <c r="B14" s="141" t="s">
        <v>309</v>
      </c>
      <c r="C14" s="141"/>
      <c r="D14" s="141"/>
      <c r="E14" s="141" t="s">
        <v>313</v>
      </c>
      <c r="F14" s="141"/>
      <c r="G14" s="141"/>
      <c r="H14" s="6"/>
      <c r="I14" s="6"/>
      <c r="J14" s="6"/>
    </row>
    <row r="15" spans="1:10" ht="15.75" x14ac:dyDescent="0.25">
      <c r="A15" s="48"/>
      <c r="B15" s="25">
        <v>2023</v>
      </c>
      <c r="C15" s="25">
        <v>2024</v>
      </c>
      <c r="D15" s="25">
        <v>2025</v>
      </c>
      <c r="E15" s="25">
        <v>2023</v>
      </c>
      <c r="F15" s="25">
        <v>2024</v>
      </c>
      <c r="G15" s="25">
        <v>2025</v>
      </c>
      <c r="H15" s="6"/>
      <c r="I15" s="6"/>
      <c r="J15" s="6"/>
    </row>
    <row r="16" spans="1:10" ht="15.75" x14ac:dyDescent="0.25">
      <c r="A16" s="25" t="s">
        <v>301</v>
      </c>
      <c r="B16" s="49">
        <f>6583600</f>
        <v>6583600</v>
      </c>
      <c r="C16" s="52">
        <v>6911500</v>
      </c>
      <c r="D16" s="52">
        <v>7255400</v>
      </c>
      <c r="E16" s="53">
        <f>B16+H6</f>
        <v>17489500</v>
      </c>
      <c r="F16" s="53">
        <f t="shared" ref="F16:G16" si="8">C16+I6</f>
        <v>18536900</v>
      </c>
      <c r="G16" s="53">
        <f t="shared" si="8"/>
        <v>19634200</v>
      </c>
      <c r="H16" s="6"/>
      <c r="I16" s="6"/>
      <c r="J16" s="6"/>
    </row>
    <row r="17" spans="1:10" ht="15.75" x14ac:dyDescent="0.25">
      <c r="A17" s="25" t="s">
        <v>302</v>
      </c>
      <c r="B17" s="49">
        <v>697500</v>
      </c>
      <c r="C17" s="52">
        <v>732200</v>
      </c>
      <c r="D17" s="52">
        <v>768600</v>
      </c>
      <c r="E17" s="53">
        <f t="shared" ref="E17:G17" si="9">B17+H7</f>
        <v>1857300</v>
      </c>
      <c r="F17" s="53">
        <f t="shared" si="9"/>
        <v>1892000</v>
      </c>
      <c r="G17" s="53">
        <f t="shared" si="9"/>
        <v>1928500</v>
      </c>
      <c r="H17" s="6"/>
      <c r="I17" s="6"/>
      <c r="J17" s="6"/>
    </row>
    <row r="18" spans="1:10" ht="15.75" x14ac:dyDescent="0.25">
      <c r="A18" s="25" t="s">
        <v>303</v>
      </c>
      <c r="B18" s="49">
        <v>6047900</v>
      </c>
      <c r="C18" s="52">
        <v>6349300</v>
      </c>
      <c r="D18" s="52">
        <v>6665000</v>
      </c>
      <c r="E18" s="53">
        <f t="shared" ref="E18:G18" si="10">B18+H8</f>
        <v>9289300</v>
      </c>
      <c r="F18" s="53">
        <f t="shared" si="10"/>
        <v>9439900</v>
      </c>
      <c r="G18" s="53">
        <f t="shared" si="10"/>
        <v>9783700</v>
      </c>
      <c r="H18" s="6"/>
      <c r="I18" s="6"/>
      <c r="J18" s="6"/>
    </row>
    <row r="19" spans="1:10" ht="15.75" x14ac:dyDescent="0.25">
      <c r="A19" s="25" t="s">
        <v>307</v>
      </c>
      <c r="B19" s="49"/>
      <c r="C19" s="52"/>
      <c r="D19" s="52"/>
      <c r="E19" s="53">
        <f>B9</f>
        <v>0</v>
      </c>
      <c r="F19" s="53">
        <f t="shared" ref="F19:G19" si="11">C9</f>
        <v>0</v>
      </c>
      <c r="G19" s="53">
        <f t="shared" si="11"/>
        <v>0</v>
      </c>
      <c r="H19" s="6"/>
      <c r="I19" s="6"/>
      <c r="J19" s="6"/>
    </row>
    <row r="20" spans="1:10" ht="15.75" x14ac:dyDescent="0.25">
      <c r="A20" s="48" t="s">
        <v>308</v>
      </c>
      <c r="B20" s="50">
        <f>SUM(B16:B18)</f>
        <v>13329000</v>
      </c>
      <c r="C20" s="50">
        <f>SUM(C16:C18)</f>
        <v>13993000</v>
      </c>
      <c r="D20" s="50">
        <f>SUM(D16:D18)</f>
        <v>14689000</v>
      </c>
      <c r="E20" s="53">
        <f>SUM(E16:E19)</f>
        <v>28636100</v>
      </c>
      <c r="F20" s="53">
        <f t="shared" ref="F20:G20" si="12">SUM(F16:F19)</f>
        <v>29868800</v>
      </c>
      <c r="G20" s="53">
        <f t="shared" si="12"/>
        <v>31346400</v>
      </c>
      <c r="H20" s="6"/>
      <c r="I20" s="6"/>
      <c r="J20" s="6"/>
    </row>
    <row r="21" spans="1:10" x14ac:dyDescent="0.2">
      <c r="B21" s="51">
        <f>B20-РЗПР!D57</f>
        <v>0</v>
      </c>
      <c r="C21" s="51">
        <f>C20-РЗПР!E57</f>
        <v>0</v>
      </c>
      <c r="D21" s="51">
        <f>D20-РЗПР!F57</f>
        <v>0</v>
      </c>
      <c r="E21" s="51">
        <f>E20-РЗПР!D55</f>
        <v>0</v>
      </c>
      <c r="F21" s="51">
        <f>F20-РЗПР!E55</f>
        <v>0</v>
      </c>
      <c r="G21" s="51">
        <f>G20-РЗПР!F55</f>
        <v>0</v>
      </c>
    </row>
    <row r="22" spans="1:10" x14ac:dyDescent="0.2">
      <c r="B22" s="51"/>
      <c r="C22" s="51"/>
      <c r="D22" s="51"/>
      <c r="E22" s="51"/>
      <c r="F22" s="51"/>
      <c r="G22" s="51"/>
    </row>
  </sheetData>
  <mergeCells count="5">
    <mergeCell ref="H4:J4"/>
    <mergeCell ref="B14:D14"/>
    <mergeCell ref="B4:D4"/>
    <mergeCell ref="E4:G4"/>
    <mergeCell ref="E14:G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РЗПР</vt:lpstr>
      <vt:lpstr>КЦСР</vt:lpstr>
      <vt:lpstr>ВЕДОМСТВ</vt:lpstr>
      <vt:lpstr>областные</vt:lpstr>
      <vt:lpstr>Дотация поселениям</vt:lpstr>
      <vt:lpstr>РЗПР!APPT</vt:lpstr>
      <vt:lpstr>РЗПР!SIGN</vt:lpstr>
      <vt:lpstr>областные!Область_печати</vt:lpstr>
      <vt:lpstr>РЗПР!Область_печати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2022-11-07T08:33:27Z</cp:lastPrinted>
  <dcterms:created xsi:type="dcterms:W3CDTF">2020-09-16T06:05:41Z</dcterms:created>
  <dcterms:modified xsi:type="dcterms:W3CDTF">2022-11-07T08:33:34Z</dcterms:modified>
</cp:coreProperties>
</file>