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1F26C20-8915-4F54-83BC-ADA5577B32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5" sheetId="1" r:id="rId1"/>
    <sheet name="Лист3" sheetId="3" r:id="rId2"/>
  </sheets>
  <definedNames>
    <definedName name="_xlnm.Print_Titles" localSheetId="0">форма5!$6:$7</definedName>
    <definedName name="_xlnm.Print_Area" localSheetId="0">форма5!$A$1:$M$45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G27" i="1"/>
  <c r="G26" i="1"/>
  <c r="G25" i="1"/>
  <c r="G24" i="1"/>
  <c r="N21" i="1" l="1"/>
  <c r="I23" i="1"/>
  <c r="J23" i="1"/>
  <c r="H23" i="1" l="1"/>
  <c r="G23" i="1" l="1"/>
  <c r="H9" i="1"/>
  <c r="G21" i="1"/>
  <c r="M14" i="1" l="1"/>
  <c r="M9" i="1" s="1"/>
  <c r="L14" i="1"/>
  <c r="L9" i="1" s="1"/>
  <c r="K14" i="1"/>
  <c r="K9" i="1" s="1"/>
  <c r="J14" i="1"/>
  <c r="J9" i="1" s="1"/>
  <c r="I14" i="1"/>
  <c r="I9" i="1" s="1"/>
  <c r="P9" i="1"/>
  <c r="O9" i="1"/>
  <c r="N9" i="1"/>
  <c r="P19" i="1"/>
  <c r="Q20" i="1" s="1"/>
  <c r="O19" i="1"/>
  <c r="P20" i="1" s="1"/>
  <c r="N19" i="1"/>
  <c r="O20" i="1" s="1"/>
  <c r="N15" i="1"/>
  <c r="G34" i="1" l="1"/>
  <c r="G33" i="1"/>
  <c r="M32" i="1"/>
  <c r="L32" i="1"/>
  <c r="K32" i="1"/>
  <c r="J32" i="1"/>
  <c r="I32" i="1"/>
  <c r="H32" i="1"/>
  <c r="G14" i="1" l="1"/>
  <c r="Q22" i="1"/>
  <c r="R22" i="1"/>
  <c r="S22" i="1"/>
  <c r="T22" i="1"/>
  <c r="G20" i="1"/>
  <c r="G15" i="1"/>
  <c r="G16" i="1"/>
  <c r="G17" i="1"/>
  <c r="G18" i="1"/>
  <c r="G19" i="1"/>
  <c r="J31" i="1"/>
  <c r="G9" i="1" l="1"/>
  <c r="H31" i="1"/>
  <c r="H29" i="1" l="1"/>
  <c r="H28" i="1" s="1"/>
  <c r="I31" i="1"/>
  <c r="G37" i="1" l="1"/>
  <c r="H41" i="1" l="1"/>
  <c r="G22" i="1" l="1"/>
  <c r="G43" i="1" l="1"/>
  <c r="G35" i="1" l="1"/>
  <c r="G10" i="1" l="1"/>
  <c r="G45" i="1"/>
  <c r="G44" i="1"/>
  <c r="G42" i="1"/>
  <c r="G40" i="1"/>
  <c r="G39" i="1"/>
  <c r="G36" i="1"/>
  <c r="G32" i="1"/>
  <c r="G12" i="1"/>
  <c r="G11" i="1"/>
  <c r="I38" i="1" l="1"/>
  <c r="I41" i="1" l="1"/>
  <c r="J41" i="1"/>
  <c r="K41" i="1"/>
  <c r="L41" i="1"/>
  <c r="M41" i="1"/>
  <c r="H38" i="1" l="1"/>
  <c r="J38" i="1"/>
  <c r="K38" i="1"/>
  <c r="L38" i="1"/>
  <c r="M38" i="1"/>
  <c r="I29" i="1"/>
  <c r="I28" i="1" s="1"/>
  <c r="I8" i="1" s="1"/>
  <c r="P10" i="1" s="1"/>
  <c r="J29" i="1"/>
  <c r="J28" i="1" s="1"/>
  <c r="K29" i="1"/>
  <c r="L29" i="1"/>
  <c r="M29" i="1"/>
  <c r="K31" i="1"/>
  <c r="L31" i="1"/>
  <c r="M31" i="1"/>
  <c r="H8" i="1" l="1"/>
  <c r="O10" i="1" s="1"/>
  <c r="O21" i="1"/>
  <c r="J8" i="1"/>
  <c r="Q10" i="1" s="1"/>
  <c r="K28" i="1"/>
  <c r="K8" i="1" s="1"/>
  <c r="L28" i="1"/>
  <c r="L8" i="1" s="1"/>
  <c r="M28" i="1"/>
  <c r="M8" i="1" s="1"/>
  <c r="G31" i="1"/>
  <c r="G38" i="1"/>
  <c r="G29" i="1"/>
  <c r="G8" i="1" l="1"/>
  <c r="G28" i="1"/>
  <c r="G41" i="1"/>
</calcChain>
</file>

<file path=xl/sharedStrings.xml><?xml version="1.0" encoding="utf-8"?>
<sst xmlns="http://schemas.openxmlformats.org/spreadsheetml/2006/main" count="183" uniqueCount="69">
  <si>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</si>
  <si>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</si>
  <si>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</si>
  <si>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</si>
  <si>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</si>
  <si>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</si>
  <si>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</si>
  <si>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</si>
  <si>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Всего</t>
  </si>
  <si>
    <t>05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</si>
  <si>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</si>
  <si>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</si>
  <si>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</si>
  <si>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03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</si>
  <si>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</si>
  <si>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</si>
  <si>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</si>
  <si>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</si>
  <si>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Мероприятия по противодействию коррупции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</si>
  <si>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</si>
  <si>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</si>
  <si>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</si>
  <si>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</si>
  <si>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</si>
  <si>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</si>
  <si>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</si>
  <si>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</si>
  <si>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 xml:space="preserve"> Ресурсное обеспечение реализации муниципальной программы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</si>
  <si>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</si>
  <si>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</si>
  <si>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</si>
  <si>
    <t>Наименование основного мероприятия: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</si>
  <si>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Администрация МО «Катангский район»</t>
  </si>
  <si>
    <t xml:space="preserve">Наименование основного мероприятия: Расчистка автозимника  в соответствии с условиями заключенных муниципальных контрактов </t>
  </si>
  <si>
    <t>Отдел экономического развития  (Администрация МО «Катангский район»)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</si>
  <si>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2023-2028 г.г.» </t>
    </r>
  </si>
  <si>
    <t>Обеспечение защиты прав потребителей муниципального образования «Катангский район»</t>
  </si>
  <si>
    <t>06</t>
  </si>
  <si>
    <t>пенсии</t>
  </si>
  <si>
    <t>1</t>
  </si>
  <si>
    <t>2</t>
  </si>
  <si>
    <t>3</t>
  </si>
  <si>
    <t>4</t>
  </si>
  <si>
    <t>Финансовое обеспечение деятельности администрации муниципального образования</t>
  </si>
  <si>
    <t>Финансовое обеспечение деятельности муниципального казенного учреждения Катангского района «Административно-хозяйственная часть»</t>
  </si>
  <si>
    <t>Проведение специальной оценки условий труда рабочих мест в муниципальных учреждениях</t>
  </si>
  <si>
    <t>Обеспечение проведения выборов и референдумов</t>
  </si>
  <si>
    <t>Организация и проведения мероприятий приуроченных к юбилейным датам Катангского района</t>
  </si>
  <si>
    <t>Исполнение переданных полномочий согласно федеральному и областному законодательству</t>
  </si>
  <si>
    <t>субвенция</t>
  </si>
  <si>
    <t>07</t>
  </si>
  <si>
    <t>Отдел по управлению муниципальным имуществом и транспорта (Администрации МО "Катангский район"</t>
  </si>
  <si>
    <t>Наименование мероприятия: Ценовое регулирование предоставления услуг на территории муниципального образования "Катангский район"</t>
  </si>
  <si>
    <t>Софинансирование субсидии на частное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</si>
  <si>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Субсидии на возмещение недополученных доходов или фактический понесенных затрат в связи с производством (реализацией) товаров, выполнением работ, оказанием услуг</t>
  </si>
  <si>
    <t>Приложение 4</t>
  </si>
  <si>
    <t>к муниципальной программе</t>
  </si>
  <si>
    <t>«Экономическое развитие муниципального образования
«Катангский район» на 2023-2028 годы»</t>
  </si>
  <si>
    <t>Наименование основного мероприятия: 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 муниципальных образований</t>
  </si>
  <si>
    <t>Наименование основного мероприятия: Создание благоприятных условий для привлечения и закрепления в районе профессиональных кадров</t>
  </si>
  <si>
    <t>08</t>
  </si>
  <si>
    <t>Оплата за обучение по специальности "сестринское дело" на базе Областного государственного бюджетного профессионального образовательного учреждения "Иркутский базовый медицинский колледж"</t>
  </si>
  <si>
    <t>Наименование основного мероприятия: Создание благоприятных условий в целях привлечения медицинских работников для работы в ОГБУЗ "Катангская районная больница"</t>
  </si>
  <si>
    <t>Сектор по социальной политики (Администрация МО "Катангский район"</t>
  </si>
  <si>
    <t>Оплата проезда к месту учебы и обратно</t>
  </si>
  <si>
    <t>Приобретение оборудования для дистанционного обучения, связь</t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</si>
  <si>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Финансирование бюджетных обязательств местного бюджета в целях организации в границах муниципального района электроснабжения поселений в пределах полномочий, установленных Российской Федерации </t>
    </r>
  </si>
  <si>
    <t>Отдел ЖКХ и транспорта (Администрация МО "Катангский район"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</si>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</sst>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_ ;[Red]\-#,##0.00\ "/>
    <numFmt numFmtId="166" formatCode="0.000"/>
    <numFmt numFmtId="167" formatCode="#,##0.000_ ;[Red]\-#,##0.000\ "/>
    <numFmt numFmtId="168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5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0" fillId="0" borderId="0" xfId="0" applyNumberFormat="1"/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vertical="center"/>
    </xf>
    <xf numFmtId="2" fontId="4" fillId="3" borderId="1" xfId="1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167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2" fontId="4" fillId="3" borderId="1" xfId="1" applyNumberFormat="1" applyFont="1" applyFill="1" applyBorder="1" applyAlignment="1">
      <alignment horizontal="right" vertical="center"/>
    </xf>
    <xf numFmtId="168" fontId="6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wrapText="1"/>
    </xf>
    <xf numFmtId="168" fontId="6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9"/>
  <sheetViews>
    <sheetView tabSelected="1" view="pageBreakPreview" topLeftCell="A12" zoomScaleNormal="100" zoomScaleSheetLayoutView="100" workbookViewId="0">
      <selection sqref="A1:M45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42.5703125" style="51" customWidth="1"/>
    <col min="6" max="6" width="39.85546875" customWidth="1"/>
    <col min="7" max="7" width="15.5703125" bestFit="1" customWidth="1"/>
    <col min="8" max="8" width="15.5703125" style="21" bestFit="1" customWidth="1"/>
    <col min="9" max="9" width="12" style="21" bestFit="1" customWidth="1"/>
    <col min="10" max="10" width="13.42578125" style="21" bestFit="1" customWidth="1"/>
    <col min="11" max="11" width="14.5703125" style="21" customWidth="1"/>
    <col min="12" max="12" width="13.140625" customWidth="1"/>
    <col min="13" max="13" width="15" customWidth="1"/>
    <col min="14" max="14" width="20.28515625" customWidth="1"/>
    <col min="15" max="16" width="17.28515625" bestFit="1" customWidth="1"/>
    <col min="17" max="18" width="14.28515625" bestFit="1" customWidth="1"/>
    <col min="19" max="20" width="13.140625" bestFit="1" customWidth="1"/>
  </cols>
  <sheetData>
    <row r="1" spans="1:17" ht="15.75" customHeight="1" x14ac:dyDescent="0.25">
      <c r="A1" s="25"/>
      <c r="B1" s="26"/>
      <c r="C1" s="26"/>
      <c r="D1" s="26"/>
      <c r="E1" s="58"/>
      <c r="F1" s="26"/>
      <c r="G1" s="26"/>
      <c r="H1" s="70"/>
      <c r="I1" s="73"/>
      <c r="J1" s="73"/>
      <c r="K1" s="70"/>
      <c r="L1" s="88" t="s">
        <v>55</v>
      </c>
      <c r="M1" s="88"/>
    </row>
    <row r="2" spans="1:17" ht="15.75" customHeight="1" x14ac:dyDescent="0.25">
      <c r="A2" s="25"/>
      <c r="B2" s="26"/>
      <c r="C2" s="26"/>
      <c r="D2" s="26"/>
      <c r="E2" s="58"/>
      <c r="F2" s="26"/>
      <c r="G2" s="26"/>
      <c r="H2" s="70"/>
      <c r="I2" s="73"/>
      <c r="J2" s="88" t="s">
        <v>56</v>
      </c>
      <c r="K2" s="88"/>
      <c r="L2" s="88"/>
      <c r="M2" s="88"/>
    </row>
    <row r="3" spans="1:17" ht="31.5" customHeight="1" x14ac:dyDescent="0.25">
      <c r="A3" s="25"/>
      <c r="B3" s="26"/>
      <c r="C3" s="26"/>
      <c r="D3" s="26"/>
      <c r="E3" s="58"/>
      <c r="F3" s="26"/>
      <c r="G3" s="26"/>
      <c r="H3" s="60"/>
      <c r="I3" s="89" t="s">
        <v>57</v>
      </c>
      <c r="J3" s="89"/>
      <c r="K3" s="89"/>
      <c r="L3" s="89"/>
      <c r="M3" s="89"/>
    </row>
    <row r="4" spans="1:17" ht="15.75" x14ac:dyDescent="0.25">
      <c r="A4" s="25"/>
      <c r="B4" s="26"/>
      <c r="C4" s="26"/>
      <c r="D4" s="26"/>
      <c r="E4" s="58"/>
      <c r="F4" s="26"/>
      <c r="G4" s="26"/>
      <c r="H4" s="26"/>
      <c r="I4" s="74"/>
      <c r="J4" s="74"/>
      <c r="K4" s="87"/>
      <c r="L4" s="87"/>
      <c r="M4" s="87"/>
    </row>
    <row r="5" spans="1:17" ht="15.75" x14ac:dyDescent="0.25">
      <c r="A5" s="96" t="s">
        <v>27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7" ht="43.5" customHeight="1" x14ac:dyDescent="0.25">
      <c r="A6" s="100" t="s">
        <v>0</v>
      </c>
      <c r="B6" s="100"/>
      <c r="C6" s="100"/>
      <c r="D6" s="100"/>
      <c r="E6" s="100" t="s">
        <v>1</v>
      </c>
      <c r="F6" s="99" t="s">
        <v>2</v>
      </c>
      <c r="G6" s="97" t="s">
        <v>3</v>
      </c>
      <c r="H6" s="98"/>
      <c r="I6" s="98"/>
      <c r="J6" s="98"/>
      <c r="K6" s="98"/>
      <c r="L6" s="98"/>
      <c r="M6" s="99"/>
    </row>
    <row r="7" spans="1:17" x14ac:dyDescent="0.25">
      <c r="A7" s="10" t="s">
        <v>4</v>
      </c>
      <c r="B7" s="10" t="s">
        <v>5</v>
      </c>
      <c r="C7" s="10" t="s">
        <v>6</v>
      </c>
      <c r="D7" s="32" t="s">
        <v>7</v>
      </c>
      <c r="E7" s="100"/>
      <c r="F7" s="99"/>
      <c r="G7" s="10" t="s">
        <v>8</v>
      </c>
      <c r="H7" s="61">
        <v>2023</v>
      </c>
      <c r="I7" s="75">
        <v>2024</v>
      </c>
      <c r="J7" s="75">
        <v>2025</v>
      </c>
      <c r="K7" s="28">
        <v>2026</v>
      </c>
      <c r="L7" s="28">
        <v>2027</v>
      </c>
      <c r="M7" s="28">
        <v>2028</v>
      </c>
    </row>
    <row r="8" spans="1:17" ht="45" customHeight="1" x14ac:dyDescent="0.25">
      <c r="A8" s="11" t="s">
        <v>9</v>
      </c>
      <c r="B8" s="11">
        <v>0</v>
      </c>
      <c r="C8" s="12"/>
      <c r="D8" s="41"/>
      <c r="E8" s="13" t="s">
        <v>35</v>
      </c>
      <c r="F8" s="46" t="s">
        <v>8</v>
      </c>
      <c r="G8" s="72">
        <f>H8+I8+J8+K8+L8+M8</f>
        <v>1418847.85228</v>
      </c>
      <c r="H8" s="78">
        <f t="shared" ref="H8:M8" si="0">H9+H28+H38+H41</f>
        <v>267514.39399999997</v>
      </c>
      <c r="I8" s="62">
        <f t="shared" si="0"/>
        <v>222074.54100000003</v>
      </c>
      <c r="J8" s="62">
        <f t="shared" si="0"/>
        <v>224639.77600000004</v>
      </c>
      <c r="K8" s="62">
        <f t="shared" si="0"/>
        <v>231136.34876000002</v>
      </c>
      <c r="L8" s="62">
        <f t="shared" si="0"/>
        <v>235830.46375999998</v>
      </c>
      <c r="M8" s="62">
        <f t="shared" si="0"/>
        <v>237652.32875999997</v>
      </c>
      <c r="N8" s="9">
        <v>220116715.78</v>
      </c>
      <c r="O8">
        <v>214884875.78</v>
      </c>
      <c r="P8">
        <v>218424955.78</v>
      </c>
    </row>
    <row r="9" spans="1:17" ht="58.5" customHeight="1" x14ac:dyDescent="0.25">
      <c r="A9" s="11" t="s">
        <v>9</v>
      </c>
      <c r="B9" s="11" t="s">
        <v>39</v>
      </c>
      <c r="C9" s="12"/>
      <c r="D9" s="41"/>
      <c r="E9" s="13" t="s">
        <v>28</v>
      </c>
      <c r="F9" s="46" t="s">
        <v>68</v>
      </c>
      <c r="G9" s="38">
        <f>SUM(H9:M9)</f>
        <v>1086674.11228</v>
      </c>
      <c r="H9" s="62">
        <f>H10+H11+H12+H13+H14+H21+H22+H23+H27</f>
        <v>193594.27399999998</v>
      </c>
      <c r="I9" s="62">
        <f t="shared" ref="I9:M9" si="1">I10+I11+I12+I13+I14+I21+I22+I23+I27</f>
        <v>164550.55100000001</v>
      </c>
      <c r="J9" s="62">
        <f t="shared" si="1"/>
        <v>165180.65600000002</v>
      </c>
      <c r="K9" s="62">
        <f t="shared" si="1"/>
        <v>184046.17876000001</v>
      </c>
      <c r="L9" s="62">
        <f t="shared" si="1"/>
        <v>188740.29375999997</v>
      </c>
      <c r="M9" s="62">
        <f t="shared" si="1"/>
        <v>190562.15875999996</v>
      </c>
      <c r="N9" s="57">
        <f>N8/1000+6000</f>
        <v>226116.71578</v>
      </c>
      <c r="O9" s="57">
        <f>O8/1000</f>
        <v>214884.87578</v>
      </c>
      <c r="P9">
        <f>P8/1000</f>
        <v>218424.95577999999</v>
      </c>
    </row>
    <row r="10" spans="1:17" ht="45" x14ac:dyDescent="0.25">
      <c r="A10" s="11" t="s">
        <v>9</v>
      </c>
      <c r="B10" s="11" t="s">
        <v>39</v>
      </c>
      <c r="C10" s="12" t="s">
        <v>12</v>
      </c>
      <c r="D10" s="41"/>
      <c r="E10" s="14" t="s">
        <v>17</v>
      </c>
      <c r="F10" s="47" t="s">
        <v>34</v>
      </c>
      <c r="G10" s="34">
        <f>SUM(H10:M10)</f>
        <v>21671.472000000002</v>
      </c>
      <c r="H10" s="63">
        <v>3398.5</v>
      </c>
      <c r="I10" s="63">
        <v>3398.5</v>
      </c>
      <c r="J10" s="67">
        <v>3398.5</v>
      </c>
      <c r="K10" s="63">
        <v>3825.3240000000001</v>
      </c>
      <c r="L10" s="63">
        <v>3825.3240000000001</v>
      </c>
      <c r="M10" s="63">
        <v>3825.3240000000001</v>
      </c>
      <c r="N10" s="2" t="s">
        <v>38</v>
      </c>
      <c r="O10" s="24">
        <f>N9-H8</f>
        <v>-41397.678219999972</v>
      </c>
      <c r="P10" s="24">
        <f>O9-I8</f>
        <v>-7189.6652200000244</v>
      </c>
      <c r="Q10" s="24">
        <f>P9-J8</f>
        <v>-6214.8202200000524</v>
      </c>
    </row>
    <row r="11" spans="1:17" ht="60" x14ac:dyDescent="0.25">
      <c r="A11" s="11" t="s">
        <v>9</v>
      </c>
      <c r="B11" s="11" t="s">
        <v>39</v>
      </c>
      <c r="C11" s="12" t="s">
        <v>11</v>
      </c>
      <c r="D11" s="41"/>
      <c r="E11" s="14" t="s">
        <v>59</v>
      </c>
      <c r="F11" s="47" t="s">
        <v>34</v>
      </c>
      <c r="G11" s="34">
        <f t="shared" ref="G11:G45" si="2">SUM(H11:M11)</f>
        <v>2124.2612800000002</v>
      </c>
      <c r="H11" s="63">
        <v>265.18200000000002</v>
      </c>
      <c r="I11" s="63">
        <v>300</v>
      </c>
      <c r="J11" s="67">
        <v>389.77</v>
      </c>
      <c r="K11" s="63">
        <v>389.76976000000002</v>
      </c>
      <c r="L11" s="63">
        <v>389.76976000000002</v>
      </c>
      <c r="M11" s="63">
        <v>389.76976000000002</v>
      </c>
      <c r="N11" s="2">
        <v>198300</v>
      </c>
      <c r="O11">
        <v>300000</v>
      </c>
      <c r="P11">
        <v>389770</v>
      </c>
    </row>
    <row r="12" spans="1:17" ht="30" customHeight="1" x14ac:dyDescent="0.25">
      <c r="A12" s="11" t="s">
        <v>9</v>
      </c>
      <c r="B12" s="11" t="s">
        <v>39</v>
      </c>
      <c r="C12" s="12" t="s">
        <v>13</v>
      </c>
      <c r="D12" s="41"/>
      <c r="E12" s="14" t="s">
        <v>18</v>
      </c>
      <c r="F12" s="47" t="s">
        <v>34</v>
      </c>
      <c r="G12" s="34">
        <f t="shared" si="2"/>
        <v>150</v>
      </c>
      <c r="H12" s="63">
        <v>0</v>
      </c>
      <c r="I12" s="63">
        <v>0</v>
      </c>
      <c r="J12" s="68">
        <v>0</v>
      </c>
      <c r="K12" s="79">
        <v>50</v>
      </c>
      <c r="L12" s="63">
        <v>50</v>
      </c>
      <c r="M12" s="63">
        <v>50</v>
      </c>
      <c r="N12" s="2"/>
    </row>
    <row r="13" spans="1:17" ht="15.75" hidden="1" x14ac:dyDescent="0.25">
      <c r="A13" s="11"/>
      <c r="B13" s="11"/>
      <c r="C13" s="12"/>
      <c r="D13" s="41"/>
      <c r="E13" s="14"/>
      <c r="F13" s="47"/>
      <c r="G13" s="31"/>
      <c r="H13" s="63"/>
      <c r="I13" s="63"/>
      <c r="J13" s="68"/>
      <c r="K13" s="63"/>
      <c r="L13" s="63"/>
      <c r="M13" s="63"/>
      <c r="N13" s="2"/>
    </row>
    <row r="14" spans="1:17" ht="45" x14ac:dyDescent="0.25">
      <c r="A14" s="11" t="s">
        <v>9</v>
      </c>
      <c r="B14" s="11" t="s">
        <v>39</v>
      </c>
      <c r="C14" s="12" t="s">
        <v>15</v>
      </c>
      <c r="D14" s="41"/>
      <c r="E14" s="14" t="s">
        <v>19</v>
      </c>
      <c r="F14" s="47" t="s">
        <v>34</v>
      </c>
      <c r="G14" s="40">
        <f>SUM(H14:M14)</f>
        <v>726803.51800000004</v>
      </c>
      <c r="H14" s="65">
        <f>H15+H16+H17+H18+H19+H20</f>
        <v>125569.916</v>
      </c>
      <c r="I14" s="65">
        <f t="shared" ref="I14:M14" si="3">I15+I16+I17+I18+I19+I20</f>
        <v>105650.25600000001</v>
      </c>
      <c r="J14" s="62">
        <f t="shared" si="3"/>
        <v>107095.386</v>
      </c>
      <c r="K14" s="65">
        <f t="shared" si="3"/>
        <v>125759.29000000001</v>
      </c>
      <c r="L14" s="65">
        <f t="shared" si="3"/>
        <v>130453.4</v>
      </c>
      <c r="M14" s="65">
        <f t="shared" si="3"/>
        <v>132275.26999999999</v>
      </c>
      <c r="N14" s="2">
        <v>116317234.09999999</v>
      </c>
      <c r="O14">
        <v>109150254.09999999</v>
      </c>
      <c r="P14">
        <v>110595354.09999999</v>
      </c>
    </row>
    <row r="15" spans="1:17" ht="33" customHeight="1" x14ac:dyDescent="0.25">
      <c r="A15" s="11" t="s">
        <v>9</v>
      </c>
      <c r="B15" s="11" t="s">
        <v>39</v>
      </c>
      <c r="C15" s="12" t="s">
        <v>15</v>
      </c>
      <c r="D15" s="41" t="s">
        <v>12</v>
      </c>
      <c r="E15" s="52" t="s">
        <v>43</v>
      </c>
      <c r="F15" s="47"/>
      <c r="G15" s="34">
        <f t="shared" ref="G15:G19" si="4">SUM(H15:M15)</f>
        <v>433315.022</v>
      </c>
      <c r="H15" s="63">
        <v>67683.81</v>
      </c>
      <c r="I15" s="63">
        <v>60705.356</v>
      </c>
      <c r="J15" s="67">
        <v>62381.955999999998</v>
      </c>
      <c r="K15" s="63">
        <v>77611.27</v>
      </c>
      <c r="L15" s="63">
        <v>80805.38</v>
      </c>
      <c r="M15" s="63">
        <v>84127.25</v>
      </c>
      <c r="N15" s="2">
        <f>N14/1000-H14</f>
        <v>-9252.6819000000105</v>
      </c>
    </row>
    <row r="16" spans="1:17" ht="60" customHeight="1" x14ac:dyDescent="0.25">
      <c r="A16" s="11" t="s">
        <v>9</v>
      </c>
      <c r="B16" s="11" t="s">
        <v>39</v>
      </c>
      <c r="C16" s="12" t="s">
        <v>15</v>
      </c>
      <c r="D16" s="41" t="s">
        <v>11</v>
      </c>
      <c r="E16" s="52" t="s">
        <v>44</v>
      </c>
      <c r="F16" s="47"/>
      <c r="G16" s="34">
        <f t="shared" si="4"/>
        <v>255363.08999999997</v>
      </c>
      <c r="H16" s="63">
        <v>50150.1</v>
      </c>
      <c r="I16" s="63">
        <v>39902.1</v>
      </c>
      <c r="J16" s="67">
        <v>39670.83</v>
      </c>
      <c r="K16" s="63">
        <v>41880.019999999997</v>
      </c>
      <c r="L16" s="63">
        <v>41880.019999999997</v>
      </c>
      <c r="M16" s="63">
        <v>41880.019999999997</v>
      </c>
      <c r="N16" s="2">
        <v>56937674.100000001</v>
      </c>
      <c r="O16">
        <v>60205354.100000001</v>
      </c>
      <c r="P16">
        <v>62881954.100000001</v>
      </c>
    </row>
    <row r="17" spans="1:20" ht="45" x14ac:dyDescent="0.25">
      <c r="A17" s="11" t="s">
        <v>9</v>
      </c>
      <c r="B17" s="11" t="s">
        <v>39</v>
      </c>
      <c r="C17" s="12" t="s">
        <v>15</v>
      </c>
      <c r="D17" s="41" t="s">
        <v>13</v>
      </c>
      <c r="E17" s="52" t="s">
        <v>45</v>
      </c>
      <c r="F17" s="47"/>
      <c r="G17" s="34">
        <f t="shared" si="4"/>
        <v>0</v>
      </c>
      <c r="H17" s="63"/>
      <c r="I17" s="63"/>
      <c r="J17" s="68">
        <v>0</v>
      </c>
      <c r="K17" s="63"/>
      <c r="L17" s="63"/>
      <c r="M17" s="63"/>
      <c r="N17" s="2">
        <v>40896700</v>
      </c>
      <c r="O17">
        <v>39902100</v>
      </c>
      <c r="P17">
        <v>39670760</v>
      </c>
    </row>
    <row r="18" spans="1:20" ht="30" x14ac:dyDescent="0.25">
      <c r="A18" s="11" t="s">
        <v>9</v>
      </c>
      <c r="B18" s="11" t="s">
        <v>39</v>
      </c>
      <c r="C18" s="12" t="s">
        <v>15</v>
      </c>
      <c r="D18" s="41" t="s">
        <v>15</v>
      </c>
      <c r="E18" s="52" t="s">
        <v>46</v>
      </c>
      <c r="F18" s="47"/>
      <c r="G18" s="34">
        <f t="shared" si="4"/>
        <v>4193.3060000000005</v>
      </c>
      <c r="H18" s="63">
        <v>2693.306</v>
      </c>
      <c r="I18" s="63"/>
      <c r="J18" s="68"/>
      <c r="K18" s="63"/>
      <c r="L18" s="63">
        <v>1500</v>
      </c>
      <c r="M18" s="63"/>
      <c r="N18" s="2">
        <v>13440160</v>
      </c>
      <c r="O18">
        <v>4000000</v>
      </c>
      <c r="P18">
        <v>3000040</v>
      </c>
    </row>
    <row r="19" spans="1:20" ht="45" x14ac:dyDescent="0.25">
      <c r="A19" s="11" t="s">
        <v>9</v>
      </c>
      <c r="B19" s="11" t="s">
        <v>39</v>
      </c>
      <c r="C19" s="12" t="s">
        <v>15</v>
      </c>
      <c r="D19" s="41" t="s">
        <v>9</v>
      </c>
      <c r="E19" s="52" t="s">
        <v>47</v>
      </c>
      <c r="F19" s="47"/>
      <c r="G19" s="34">
        <f t="shared" si="4"/>
        <v>600</v>
      </c>
      <c r="H19" s="63">
        <v>0</v>
      </c>
      <c r="I19" s="63">
        <v>0</v>
      </c>
      <c r="J19" s="67">
        <v>0</v>
      </c>
      <c r="K19" s="63">
        <v>200</v>
      </c>
      <c r="L19" s="63">
        <v>200</v>
      </c>
      <c r="M19" s="63">
        <v>200</v>
      </c>
      <c r="N19" s="2">
        <f>N16+N18+6000000</f>
        <v>76377834.099999994</v>
      </c>
      <c r="O19" s="2">
        <f>O16+O18</f>
        <v>64205354.100000001</v>
      </c>
      <c r="P19" s="2">
        <f>P16+P18</f>
        <v>65881994.100000001</v>
      </c>
    </row>
    <row r="20" spans="1:20" ht="43.5" customHeight="1" x14ac:dyDescent="0.25">
      <c r="A20" s="11" t="s">
        <v>9</v>
      </c>
      <c r="B20" s="11" t="s">
        <v>39</v>
      </c>
      <c r="C20" s="12" t="s">
        <v>15</v>
      </c>
      <c r="D20" s="41" t="s">
        <v>50</v>
      </c>
      <c r="E20" s="53" t="s">
        <v>48</v>
      </c>
      <c r="F20" s="48" t="s">
        <v>32</v>
      </c>
      <c r="G20" s="33">
        <f t="shared" si="2"/>
        <v>33332.1</v>
      </c>
      <c r="H20" s="66">
        <v>5042.7</v>
      </c>
      <c r="I20" s="66">
        <v>5042.8</v>
      </c>
      <c r="J20" s="80">
        <v>5042.6000000000004</v>
      </c>
      <c r="K20" s="66">
        <v>6068</v>
      </c>
      <c r="L20" s="66">
        <v>6068</v>
      </c>
      <c r="M20" s="66">
        <v>6068</v>
      </c>
      <c r="N20" s="2" t="s">
        <v>49</v>
      </c>
      <c r="O20">
        <f>N19/1000-H15</f>
        <v>8694.0240999999951</v>
      </c>
      <c r="P20">
        <f t="shared" ref="P20:Q20" si="5">O19/1000-I15</f>
        <v>3499.9981000000043</v>
      </c>
      <c r="Q20">
        <f t="shared" si="5"/>
        <v>3500.0380999999979</v>
      </c>
    </row>
    <row r="21" spans="1:20" ht="96" customHeight="1" x14ac:dyDescent="0.25">
      <c r="A21" s="11" t="s">
        <v>9</v>
      </c>
      <c r="B21" s="11" t="s">
        <v>39</v>
      </c>
      <c r="C21" s="12" t="s">
        <v>9</v>
      </c>
      <c r="D21" s="41"/>
      <c r="E21" s="14" t="s">
        <v>31</v>
      </c>
      <c r="F21" s="47" t="s">
        <v>34</v>
      </c>
      <c r="G21" s="34">
        <f t="shared" si="2"/>
        <v>3884.375</v>
      </c>
      <c r="H21" s="63">
        <v>647.39</v>
      </c>
      <c r="I21" s="63">
        <v>647.39499999999998</v>
      </c>
      <c r="J21" s="68">
        <v>647.4</v>
      </c>
      <c r="K21" s="64">
        <v>647.39499999999998</v>
      </c>
      <c r="L21" s="64">
        <v>647.4</v>
      </c>
      <c r="M21" s="64">
        <v>647.39499999999998</v>
      </c>
      <c r="N21" s="77">
        <f>H10++H11+H14+H21++H22</f>
        <v>182267.47399999999</v>
      </c>
      <c r="O21" s="24">
        <f>H9+H23+H27+H28+H38+H41</f>
        <v>278841.19399999996</v>
      </c>
      <c r="P21" s="24"/>
    </row>
    <row r="22" spans="1:20" ht="102.75" customHeight="1" x14ac:dyDescent="0.25">
      <c r="A22" s="11" t="s">
        <v>9</v>
      </c>
      <c r="B22" s="11" t="s">
        <v>39</v>
      </c>
      <c r="C22" s="12" t="s">
        <v>37</v>
      </c>
      <c r="D22" s="41"/>
      <c r="E22" s="14" t="s">
        <v>58</v>
      </c>
      <c r="F22" s="48" t="s">
        <v>32</v>
      </c>
      <c r="G22" s="33">
        <f>SUM(H22:M22)</f>
        <v>319258.48600000003</v>
      </c>
      <c r="H22" s="66">
        <v>52386.485999999997</v>
      </c>
      <c r="I22" s="66">
        <v>53374.400000000001</v>
      </c>
      <c r="J22" s="80">
        <v>53374.400000000001</v>
      </c>
      <c r="K22" s="66">
        <v>53374.400000000001</v>
      </c>
      <c r="L22" s="66">
        <v>53374.400000000001</v>
      </c>
      <c r="M22" s="66">
        <v>53374.400000000001</v>
      </c>
      <c r="N22" s="56">
        <v>53374403.899999999</v>
      </c>
      <c r="O22" s="56">
        <v>53374403.899999999</v>
      </c>
      <c r="P22" s="56">
        <v>53374403.899999999</v>
      </c>
      <c r="Q22" s="56">
        <f>K22+K19+K18+K17+K16+K15+K12+K11+K10</f>
        <v>177330.78375999999</v>
      </c>
      <c r="R22" s="56">
        <f>L22+L19+L18+L17+L16+L15+L12+L11+L10</f>
        <v>182024.89375999998</v>
      </c>
      <c r="S22" s="56">
        <f>M22+M19+M18+M17+M16+M15+M12+M11+M10</f>
        <v>183846.76375999997</v>
      </c>
      <c r="T22" s="56">
        <f>N21+N22+N19+N18+N17+N16+N15</f>
        <v>241199786.89209998</v>
      </c>
    </row>
    <row r="23" spans="1:20" ht="75.75" customHeight="1" x14ac:dyDescent="0.25">
      <c r="A23" s="11" t="s">
        <v>9</v>
      </c>
      <c r="B23" s="11" t="s">
        <v>39</v>
      </c>
      <c r="C23" s="12" t="s">
        <v>50</v>
      </c>
      <c r="D23" s="41"/>
      <c r="E23" s="14" t="s">
        <v>62</v>
      </c>
      <c r="F23" s="48" t="s">
        <v>63</v>
      </c>
      <c r="G23" s="34">
        <f>H23+I23+J23+K23+L23+M23</f>
        <v>2782</v>
      </c>
      <c r="H23" s="63">
        <f>H24+H25+H26</f>
        <v>1326.8</v>
      </c>
      <c r="I23" s="63">
        <f t="shared" ref="I23:J23" si="6">I24+I25+I26</f>
        <v>1180</v>
      </c>
      <c r="J23" s="67">
        <f t="shared" si="6"/>
        <v>275.2</v>
      </c>
      <c r="K23" s="63">
        <v>0</v>
      </c>
      <c r="L23" s="63">
        <v>0</v>
      </c>
      <c r="M23" s="63">
        <v>0</v>
      </c>
      <c r="N23" s="56"/>
      <c r="O23" s="56"/>
      <c r="P23" s="56"/>
      <c r="Q23" s="56"/>
      <c r="R23" s="56"/>
      <c r="S23" s="56"/>
      <c r="T23" s="56"/>
    </row>
    <row r="24" spans="1:20" ht="87.75" customHeight="1" x14ac:dyDescent="0.25">
      <c r="A24" s="11" t="s">
        <v>9</v>
      </c>
      <c r="B24" s="11" t="s">
        <v>39</v>
      </c>
      <c r="C24" s="12" t="s">
        <v>50</v>
      </c>
      <c r="D24" s="41" t="s">
        <v>12</v>
      </c>
      <c r="E24" s="14" t="s">
        <v>61</v>
      </c>
      <c r="F24" s="48" t="s">
        <v>63</v>
      </c>
      <c r="G24" s="34">
        <f>H24+I24+J24+K24+L24+M24</f>
        <v>2000</v>
      </c>
      <c r="H24" s="63">
        <v>1000</v>
      </c>
      <c r="I24" s="63">
        <v>1000</v>
      </c>
      <c r="J24" s="67">
        <v>0</v>
      </c>
      <c r="K24" s="63">
        <v>0</v>
      </c>
      <c r="L24" s="63">
        <v>0</v>
      </c>
      <c r="M24" s="63">
        <v>0</v>
      </c>
      <c r="N24" s="56"/>
      <c r="O24" s="56"/>
      <c r="P24" s="56"/>
      <c r="Q24" s="56"/>
      <c r="R24" s="56"/>
      <c r="S24" s="56"/>
      <c r="T24" s="56"/>
    </row>
    <row r="25" spans="1:20" ht="36.75" customHeight="1" x14ac:dyDescent="0.25">
      <c r="A25" s="11" t="s">
        <v>9</v>
      </c>
      <c r="B25" s="11" t="s">
        <v>39</v>
      </c>
      <c r="C25" s="12" t="s">
        <v>50</v>
      </c>
      <c r="D25" s="41" t="s">
        <v>11</v>
      </c>
      <c r="E25" s="14" t="s">
        <v>64</v>
      </c>
      <c r="F25" s="48" t="s">
        <v>63</v>
      </c>
      <c r="G25" s="34">
        <f>H25+I25+J25+K25+L25+M25</f>
        <v>185.2</v>
      </c>
      <c r="H25" s="63">
        <v>0</v>
      </c>
      <c r="I25" s="63">
        <v>0</v>
      </c>
      <c r="J25" s="67">
        <v>185.2</v>
      </c>
      <c r="K25" s="63">
        <v>0</v>
      </c>
      <c r="L25" s="63">
        <v>0</v>
      </c>
      <c r="M25" s="63">
        <v>0</v>
      </c>
      <c r="N25" s="56"/>
      <c r="O25" s="56"/>
      <c r="P25" s="56"/>
      <c r="Q25" s="56"/>
      <c r="R25" s="56"/>
      <c r="S25" s="56"/>
      <c r="T25" s="56"/>
    </row>
    <row r="26" spans="1:20" ht="35.25" customHeight="1" x14ac:dyDescent="0.25">
      <c r="A26" s="11" t="s">
        <v>9</v>
      </c>
      <c r="B26" s="11" t="s">
        <v>39</v>
      </c>
      <c r="C26" s="12" t="s">
        <v>50</v>
      </c>
      <c r="D26" s="41" t="s">
        <v>13</v>
      </c>
      <c r="E26" s="14" t="s">
        <v>65</v>
      </c>
      <c r="F26" s="48" t="s">
        <v>63</v>
      </c>
      <c r="G26" s="34">
        <f>H26+I26+J26+K26+L26+M26</f>
        <v>596.79999999999995</v>
      </c>
      <c r="H26" s="63">
        <v>326.8</v>
      </c>
      <c r="I26" s="63">
        <v>180</v>
      </c>
      <c r="J26" s="67">
        <v>90</v>
      </c>
      <c r="K26" s="63">
        <v>0</v>
      </c>
      <c r="L26" s="63">
        <v>0</v>
      </c>
      <c r="M26" s="63">
        <v>0</v>
      </c>
      <c r="N26" s="56"/>
      <c r="O26" s="56"/>
      <c r="P26" s="56"/>
      <c r="Q26" s="56"/>
      <c r="R26" s="56"/>
      <c r="S26" s="56"/>
      <c r="T26" s="56"/>
    </row>
    <row r="27" spans="1:20" ht="105" x14ac:dyDescent="0.25">
      <c r="A27" s="11" t="s">
        <v>9</v>
      </c>
      <c r="B27" s="11" t="s">
        <v>39</v>
      </c>
      <c r="C27" s="12" t="s">
        <v>60</v>
      </c>
      <c r="D27" s="41"/>
      <c r="E27" s="16" t="s">
        <v>66</v>
      </c>
      <c r="F27" s="76" t="s">
        <v>67</v>
      </c>
      <c r="G27" s="34">
        <f>H27+I27+J27+K27+L27+M27</f>
        <v>10000</v>
      </c>
      <c r="H27" s="63">
        <v>10000</v>
      </c>
      <c r="I27" s="63">
        <v>0</v>
      </c>
      <c r="J27" s="67">
        <v>0</v>
      </c>
      <c r="K27" s="63">
        <v>0</v>
      </c>
      <c r="L27" s="63">
        <v>0</v>
      </c>
      <c r="M27" s="63">
        <v>0</v>
      </c>
      <c r="N27" s="56"/>
      <c r="O27" s="56"/>
      <c r="P27" s="56"/>
      <c r="Q27" s="56"/>
      <c r="R27" s="56"/>
      <c r="S27" s="56"/>
      <c r="T27" s="56"/>
    </row>
    <row r="28" spans="1:20" ht="44.25" x14ac:dyDescent="0.25">
      <c r="A28" s="11" t="s">
        <v>9</v>
      </c>
      <c r="B28" s="11" t="s">
        <v>40</v>
      </c>
      <c r="C28" s="12"/>
      <c r="D28" s="41"/>
      <c r="E28" s="15" t="s">
        <v>20</v>
      </c>
      <c r="F28" s="49" t="s">
        <v>8</v>
      </c>
      <c r="G28" s="38">
        <f t="shared" si="2"/>
        <v>119203.93000000002</v>
      </c>
      <c r="H28" s="62">
        <f>H29+H30+H31+H36+H37</f>
        <v>20746.580000000002</v>
      </c>
      <c r="I28" s="62">
        <f t="shared" ref="I28:M28" si="7">I29+I30+I31+I36+I37</f>
        <v>20725.32</v>
      </c>
      <c r="J28" s="62">
        <f t="shared" si="7"/>
        <v>20728.73</v>
      </c>
      <c r="K28" s="62">
        <f t="shared" si="7"/>
        <v>19001.099999999999</v>
      </c>
      <c r="L28" s="62">
        <f t="shared" si="7"/>
        <v>19001.099999999999</v>
      </c>
      <c r="M28" s="62">
        <f t="shared" si="7"/>
        <v>19001.099999999999</v>
      </c>
      <c r="N28" s="3"/>
    </row>
    <row r="29" spans="1:20" ht="75" x14ac:dyDescent="0.25">
      <c r="A29" s="11" t="s">
        <v>9</v>
      </c>
      <c r="B29" s="11" t="s">
        <v>40</v>
      </c>
      <c r="C29" s="12" t="s">
        <v>12</v>
      </c>
      <c r="D29" s="41"/>
      <c r="E29" s="16" t="s">
        <v>21</v>
      </c>
      <c r="F29" s="47" t="s">
        <v>34</v>
      </c>
      <c r="G29" s="35">
        <f t="shared" si="2"/>
        <v>0</v>
      </c>
      <c r="H29" s="67">
        <f t="shared" ref="H29:M29" si="8">H30</f>
        <v>0</v>
      </c>
      <c r="I29" s="67">
        <f t="shared" si="8"/>
        <v>0</v>
      </c>
      <c r="J29" s="68">
        <f t="shared" si="8"/>
        <v>0</v>
      </c>
      <c r="K29" s="67">
        <f t="shared" si="8"/>
        <v>0</v>
      </c>
      <c r="L29" s="67">
        <f t="shared" si="8"/>
        <v>0</v>
      </c>
      <c r="M29" s="67">
        <f t="shared" si="8"/>
        <v>0</v>
      </c>
      <c r="N29" s="4"/>
      <c r="O29" s="4"/>
      <c r="P29" s="4"/>
      <c r="Q29" s="4"/>
      <c r="R29" s="4"/>
      <c r="S29" s="4"/>
    </row>
    <row r="30" spans="1:20" ht="15.75" hidden="1" x14ac:dyDescent="0.25">
      <c r="A30" s="17"/>
      <c r="B30" s="11"/>
      <c r="C30" s="11"/>
      <c r="D30" s="42"/>
      <c r="E30" s="16"/>
      <c r="F30" s="47"/>
      <c r="G30" s="30"/>
      <c r="H30" s="67"/>
      <c r="I30" s="67"/>
      <c r="J30" s="68"/>
      <c r="K30" s="67"/>
      <c r="L30" s="67"/>
      <c r="M30" s="67"/>
      <c r="N30" s="8"/>
    </row>
    <row r="31" spans="1:20" ht="60" x14ac:dyDescent="0.25">
      <c r="A31" s="18" t="s">
        <v>9</v>
      </c>
      <c r="B31" s="18" t="s">
        <v>40</v>
      </c>
      <c r="C31" s="18" t="s">
        <v>11</v>
      </c>
      <c r="D31" s="43"/>
      <c r="E31" s="19" t="s">
        <v>22</v>
      </c>
      <c r="F31" s="47" t="s">
        <v>34</v>
      </c>
      <c r="G31" s="67">
        <f>SUM(H31:M31)</f>
        <v>119203.93000000002</v>
      </c>
      <c r="H31" s="67">
        <f>H32+H35</f>
        <v>20746.580000000002</v>
      </c>
      <c r="I31" s="67">
        <f>I32+I35</f>
        <v>20725.32</v>
      </c>
      <c r="J31" s="68">
        <f>J32+J35</f>
        <v>20728.73</v>
      </c>
      <c r="K31" s="67">
        <f t="shared" ref="K31:M31" si="9">K32+K35</f>
        <v>19001.099999999999</v>
      </c>
      <c r="L31" s="67">
        <f t="shared" si="9"/>
        <v>19001.099999999999</v>
      </c>
      <c r="M31" s="67">
        <f t="shared" si="9"/>
        <v>19001.099999999999</v>
      </c>
      <c r="N31" s="5">
        <v>20746580</v>
      </c>
      <c r="O31">
        <v>20725320</v>
      </c>
      <c r="P31">
        <v>20728730</v>
      </c>
    </row>
    <row r="32" spans="1:20" ht="60" x14ac:dyDescent="0.25">
      <c r="A32" s="93"/>
      <c r="B32" s="93"/>
      <c r="C32" s="93"/>
      <c r="D32" s="90" t="s">
        <v>12</v>
      </c>
      <c r="E32" s="16" t="s">
        <v>52</v>
      </c>
      <c r="F32" s="47" t="s">
        <v>34</v>
      </c>
      <c r="G32" s="67">
        <f t="shared" si="2"/>
        <v>112963.93000000002</v>
      </c>
      <c r="H32" s="67">
        <f>H33+H34</f>
        <v>19706.580000000002</v>
      </c>
      <c r="I32" s="67">
        <f>I33+I34</f>
        <v>19685.32</v>
      </c>
      <c r="J32" s="68">
        <f>J33++J34</f>
        <v>19688.73</v>
      </c>
      <c r="K32" s="68">
        <f>K33+K34</f>
        <v>17961.099999999999</v>
      </c>
      <c r="L32" s="68">
        <f>L33++L34</f>
        <v>17961.099999999999</v>
      </c>
      <c r="M32" s="68">
        <f>M33+M34</f>
        <v>17961.099999999999</v>
      </c>
      <c r="N32" s="3"/>
      <c r="O32" s="3"/>
      <c r="P32" s="3"/>
      <c r="Q32" s="3"/>
      <c r="R32" s="3"/>
      <c r="S32" s="3"/>
    </row>
    <row r="33" spans="1:16" s="1" customFormat="1" ht="90" x14ac:dyDescent="0.25">
      <c r="A33" s="94"/>
      <c r="B33" s="94"/>
      <c r="C33" s="94"/>
      <c r="D33" s="91"/>
      <c r="E33" s="16" t="s">
        <v>53</v>
      </c>
      <c r="F33" s="47" t="s">
        <v>34</v>
      </c>
      <c r="G33" s="69">
        <f>H33+I33+J33+K33+L33+M33</f>
        <v>88153.11</v>
      </c>
      <c r="H33" s="69">
        <v>15568.2</v>
      </c>
      <c r="I33" s="67">
        <v>15551.4</v>
      </c>
      <c r="J33" s="68">
        <v>15554.1</v>
      </c>
      <c r="K33" s="67">
        <v>13826.47</v>
      </c>
      <c r="L33" s="67">
        <v>13826.47</v>
      </c>
      <c r="M33" s="67">
        <v>13826.47</v>
      </c>
      <c r="N33" s="6"/>
    </row>
    <row r="34" spans="1:16" s="1" customFormat="1" ht="64.5" customHeight="1" x14ac:dyDescent="0.25">
      <c r="A34" s="95"/>
      <c r="B34" s="95"/>
      <c r="C34" s="95"/>
      <c r="D34" s="92"/>
      <c r="E34" s="16" t="s">
        <v>54</v>
      </c>
      <c r="F34" s="47" t="s">
        <v>34</v>
      </c>
      <c r="G34" s="69">
        <f>H34+I34+J34+K34+L34+M34</f>
        <v>24810.820000000003</v>
      </c>
      <c r="H34" s="69">
        <v>4138.38</v>
      </c>
      <c r="I34" s="67">
        <v>4133.92</v>
      </c>
      <c r="J34" s="68">
        <v>4134.63</v>
      </c>
      <c r="K34" s="67">
        <v>4134.63</v>
      </c>
      <c r="L34" s="67">
        <v>4134.63</v>
      </c>
      <c r="M34" s="67">
        <v>4134.63</v>
      </c>
      <c r="N34" s="6"/>
    </row>
    <row r="35" spans="1:16" ht="45" x14ac:dyDescent="0.25">
      <c r="A35" s="18"/>
      <c r="B35" s="18"/>
      <c r="C35" s="18"/>
      <c r="D35" s="43" t="s">
        <v>11</v>
      </c>
      <c r="E35" s="16" t="s">
        <v>10</v>
      </c>
      <c r="F35" s="47" t="s">
        <v>34</v>
      </c>
      <c r="G35" s="71">
        <f>H35+I35+J35+K35+L35+M35</f>
        <v>6240</v>
      </c>
      <c r="H35" s="81">
        <v>1040</v>
      </c>
      <c r="I35" s="81">
        <v>1040</v>
      </c>
      <c r="J35" s="81">
        <v>1040</v>
      </c>
      <c r="K35" s="81">
        <v>1040</v>
      </c>
      <c r="L35" s="81">
        <v>1040</v>
      </c>
      <c r="M35" s="81">
        <v>1040</v>
      </c>
      <c r="N35" s="6"/>
    </row>
    <row r="36" spans="1:16" ht="45" x14ac:dyDescent="0.25">
      <c r="A36" s="18" t="s">
        <v>9</v>
      </c>
      <c r="B36" s="18" t="s">
        <v>40</v>
      </c>
      <c r="C36" s="18" t="s">
        <v>13</v>
      </c>
      <c r="D36" s="43"/>
      <c r="E36" s="16" t="s">
        <v>23</v>
      </c>
      <c r="F36" s="47" t="s">
        <v>34</v>
      </c>
      <c r="G36" s="39">
        <f t="shared" si="2"/>
        <v>0</v>
      </c>
      <c r="H36" s="69">
        <v>0</v>
      </c>
      <c r="I36" s="67">
        <v>0</v>
      </c>
      <c r="J36" s="68">
        <v>0</v>
      </c>
      <c r="K36" s="67">
        <v>0</v>
      </c>
      <c r="L36" s="67">
        <v>0</v>
      </c>
      <c r="M36" s="67">
        <v>0</v>
      </c>
      <c r="N36" s="7"/>
    </row>
    <row r="37" spans="1:16" ht="45" x14ac:dyDescent="0.25">
      <c r="A37" s="18" t="s">
        <v>9</v>
      </c>
      <c r="B37" s="18" t="s">
        <v>40</v>
      </c>
      <c r="C37" s="18" t="s">
        <v>15</v>
      </c>
      <c r="D37" s="43"/>
      <c r="E37" s="29" t="s">
        <v>36</v>
      </c>
      <c r="F37" s="47" t="s">
        <v>34</v>
      </c>
      <c r="G37" s="39">
        <f t="shared" si="2"/>
        <v>0</v>
      </c>
      <c r="H37" s="69">
        <v>0</v>
      </c>
      <c r="I37" s="67">
        <v>0</v>
      </c>
      <c r="J37" s="68">
        <v>0</v>
      </c>
      <c r="K37" s="67">
        <v>0</v>
      </c>
      <c r="L37" s="67">
        <v>0</v>
      </c>
      <c r="M37" s="67">
        <v>0</v>
      </c>
      <c r="N37" s="7"/>
    </row>
    <row r="38" spans="1:16" ht="29.25" x14ac:dyDescent="0.25">
      <c r="A38" s="18" t="s">
        <v>9</v>
      </c>
      <c r="B38" s="18" t="s">
        <v>41</v>
      </c>
      <c r="C38" s="18"/>
      <c r="D38" s="43"/>
      <c r="E38" s="19" t="s">
        <v>24</v>
      </c>
      <c r="F38" s="50" t="s">
        <v>8</v>
      </c>
      <c r="G38" s="38">
        <f t="shared" si="2"/>
        <v>209573.21000000002</v>
      </c>
      <c r="H38" s="62">
        <f t="shared" ref="H38:M38" si="10">H39+H40</f>
        <v>52607.44</v>
      </c>
      <c r="I38" s="62">
        <f t="shared" si="10"/>
        <v>36232.57</v>
      </c>
      <c r="J38" s="82">
        <f t="shared" si="10"/>
        <v>38164.29</v>
      </c>
      <c r="K38" s="62">
        <f t="shared" si="10"/>
        <v>27522.97</v>
      </c>
      <c r="L38" s="62">
        <f t="shared" si="10"/>
        <v>27522.97</v>
      </c>
      <c r="M38" s="62">
        <f t="shared" si="10"/>
        <v>27522.97</v>
      </c>
      <c r="N38">
        <v>24868200</v>
      </c>
      <c r="O38">
        <v>26722900</v>
      </c>
      <c r="P38">
        <v>28724700</v>
      </c>
    </row>
    <row r="39" spans="1:16" ht="60" x14ac:dyDescent="0.25">
      <c r="A39" s="18" t="s">
        <v>9</v>
      </c>
      <c r="B39" s="18" t="s">
        <v>41</v>
      </c>
      <c r="C39" s="18" t="s">
        <v>12</v>
      </c>
      <c r="D39" s="43"/>
      <c r="E39" s="16" t="s">
        <v>33</v>
      </c>
      <c r="F39" s="48" t="s">
        <v>34</v>
      </c>
      <c r="G39" s="39">
        <f t="shared" si="2"/>
        <v>196973.21000000002</v>
      </c>
      <c r="H39" s="69">
        <v>50907.44</v>
      </c>
      <c r="I39" s="69">
        <v>34532.57</v>
      </c>
      <c r="J39" s="83">
        <v>36464.29</v>
      </c>
      <c r="K39" s="83">
        <v>25022.97</v>
      </c>
      <c r="L39" s="83">
        <v>25022.97</v>
      </c>
      <c r="M39" s="83">
        <v>25022.97</v>
      </c>
      <c r="N39" s="24"/>
    </row>
    <row r="40" spans="1:16" ht="60" x14ac:dyDescent="0.25">
      <c r="A40" s="22" t="s">
        <v>9</v>
      </c>
      <c r="B40" s="22" t="s">
        <v>41</v>
      </c>
      <c r="C40" s="22" t="s">
        <v>11</v>
      </c>
      <c r="D40" s="44"/>
      <c r="E40" s="23" t="s">
        <v>14</v>
      </c>
      <c r="F40" s="48" t="s">
        <v>34</v>
      </c>
      <c r="G40" s="35">
        <f t="shared" si="2"/>
        <v>12600</v>
      </c>
      <c r="H40" s="67">
        <v>1700</v>
      </c>
      <c r="I40" s="67">
        <v>1700</v>
      </c>
      <c r="J40" s="67">
        <v>1700</v>
      </c>
      <c r="K40" s="67">
        <v>2500</v>
      </c>
      <c r="L40" s="67">
        <v>2500</v>
      </c>
      <c r="M40" s="67">
        <v>2500</v>
      </c>
    </row>
    <row r="41" spans="1:16" ht="29.25" x14ac:dyDescent="0.25">
      <c r="A41" s="18" t="s">
        <v>9</v>
      </c>
      <c r="B41" s="18" t="s">
        <v>42</v>
      </c>
      <c r="C41" s="18"/>
      <c r="D41" s="43"/>
      <c r="E41" s="16" t="s">
        <v>29</v>
      </c>
      <c r="F41" s="50" t="s">
        <v>8</v>
      </c>
      <c r="G41" s="38">
        <f t="shared" si="2"/>
        <v>3396.6</v>
      </c>
      <c r="H41" s="62">
        <f>H42+H43+H44+H45</f>
        <v>566.1</v>
      </c>
      <c r="I41" s="62">
        <f t="shared" ref="I41:M41" si="11">SUM(I42:I45)</f>
        <v>566.1</v>
      </c>
      <c r="J41" s="62">
        <f t="shared" si="11"/>
        <v>566.1</v>
      </c>
      <c r="K41" s="62">
        <f t="shared" si="11"/>
        <v>566.1</v>
      </c>
      <c r="L41" s="62">
        <f t="shared" si="11"/>
        <v>566.1</v>
      </c>
      <c r="M41" s="62">
        <f t="shared" si="11"/>
        <v>566.1</v>
      </c>
      <c r="N41">
        <v>566100</v>
      </c>
      <c r="O41">
        <v>566100</v>
      </c>
      <c r="P41">
        <v>566100</v>
      </c>
    </row>
    <row r="42" spans="1:16" ht="75" x14ac:dyDescent="0.25">
      <c r="A42" s="18" t="s">
        <v>9</v>
      </c>
      <c r="B42" s="18" t="s">
        <v>42</v>
      </c>
      <c r="C42" s="18" t="s">
        <v>12</v>
      </c>
      <c r="D42" s="43"/>
      <c r="E42" s="20" t="s">
        <v>16</v>
      </c>
      <c r="F42" s="59" t="s">
        <v>51</v>
      </c>
      <c r="G42" s="36">
        <f t="shared" si="2"/>
        <v>2220</v>
      </c>
      <c r="H42" s="84">
        <v>370</v>
      </c>
      <c r="I42" s="68">
        <v>370</v>
      </c>
      <c r="J42" s="67">
        <v>370</v>
      </c>
      <c r="K42" s="68">
        <v>370</v>
      </c>
      <c r="L42" s="68">
        <v>370</v>
      </c>
      <c r="M42" s="67">
        <v>370</v>
      </c>
    </row>
    <row r="43" spans="1:16" ht="75" x14ac:dyDescent="0.25">
      <c r="A43" s="18" t="s">
        <v>9</v>
      </c>
      <c r="B43" s="18" t="s">
        <v>42</v>
      </c>
      <c r="C43" s="18" t="s">
        <v>11</v>
      </c>
      <c r="D43" s="43"/>
      <c r="E43" s="20" t="s">
        <v>26</v>
      </c>
      <c r="F43" s="59" t="s">
        <v>51</v>
      </c>
      <c r="G43" s="36">
        <f t="shared" si="2"/>
        <v>180</v>
      </c>
      <c r="H43" s="84">
        <v>30</v>
      </c>
      <c r="I43" s="68">
        <v>30</v>
      </c>
      <c r="J43" s="68">
        <v>30</v>
      </c>
      <c r="K43" s="68">
        <v>30</v>
      </c>
      <c r="L43" s="68">
        <v>30</v>
      </c>
      <c r="M43" s="68">
        <v>30</v>
      </c>
    </row>
    <row r="44" spans="1:16" ht="105" x14ac:dyDescent="0.25">
      <c r="A44" s="18" t="s">
        <v>9</v>
      </c>
      <c r="B44" s="18" t="s">
        <v>42</v>
      </c>
      <c r="C44" s="18" t="s">
        <v>13</v>
      </c>
      <c r="D44" s="43"/>
      <c r="E44" s="20" t="s">
        <v>30</v>
      </c>
      <c r="F44" s="59" t="s">
        <v>51</v>
      </c>
      <c r="G44" s="35">
        <f t="shared" si="2"/>
        <v>120</v>
      </c>
      <c r="H44" s="67">
        <v>20</v>
      </c>
      <c r="I44" s="67">
        <v>20</v>
      </c>
      <c r="J44" s="67">
        <v>20</v>
      </c>
      <c r="K44" s="67">
        <v>20</v>
      </c>
      <c r="L44" s="67">
        <v>20</v>
      </c>
      <c r="M44" s="67">
        <v>20</v>
      </c>
    </row>
    <row r="45" spans="1:16" ht="70.5" customHeight="1" x14ac:dyDescent="0.25">
      <c r="A45" s="11" t="s">
        <v>9</v>
      </c>
      <c r="B45" s="11" t="s">
        <v>42</v>
      </c>
      <c r="C45" s="11" t="s">
        <v>15</v>
      </c>
      <c r="D45" s="45"/>
      <c r="E45" s="27" t="s">
        <v>25</v>
      </c>
      <c r="F45" s="59" t="s">
        <v>51</v>
      </c>
      <c r="G45" s="37">
        <f t="shared" si="2"/>
        <v>876.6</v>
      </c>
      <c r="H45" s="85">
        <v>146.1</v>
      </c>
      <c r="I45" s="86">
        <v>146.1</v>
      </c>
      <c r="J45" s="85">
        <v>146.1</v>
      </c>
      <c r="K45" s="85">
        <v>146.1</v>
      </c>
      <c r="L45" s="85">
        <v>146.1</v>
      </c>
      <c r="M45" s="85">
        <v>146.1</v>
      </c>
    </row>
    <row r="46" spans="1:16" ht="62.25" customHeight="1" x14ac:dyDescent="0.25">
      <c r="A46" s="21"/>
      <c r="B46" s="21"/>
      <c r="C46" s="21"/>
      <c r="D46" s="21"/>
      <c r="E46" s="54"/>
      <c r="F46" s="21"/>
      <c r="G46" s="21"/>
      <c r="L46" s="21"/>
      <c r="M46" s="21"/>
    </row>
    <row r="47" spans="1:16" x14ac:dyDescent="0.25">
      <c r="A47" s="21"/>
      <c r="B47" s="21"/>
      <c r="C47" s="21"/>
      <c r="D47" s="21"/>
      <c r="E47" s="54"/>
      <c r="F47" s="21"/>
      <c r="G47" s="21"/>
      <c r="L47" s="21"/>
      <c r="M47" s="21"/>
    </row>
    <row r="48" spans="1:16" x14ac:dyDescent="0.25">
      <c r="E48" s="55"/>
    </row>
    <row r="49" spans="5:5" x14ac:dyDescent="0.25">
      <c r="E49" s="55"/>
    </row>
    <row r="50" spans="5:5" x14ac:dyDescent="0.25">
      <c r="E50" s="55"/>
    </row>
    <row r="51" spans="5:5" x14ac:dyDescent="0.25">
      <c r="E51" s="55"/>
    </row>
    <row r="52" spans="5:5" x14ac:dyDescent="0.25">
      <c r="E52" s="55"/>
    </row>
    <row r="53" spans="5:5" x14ac:dyDescent="0.25">
      <c r="E53" s="55"/>
    </row>
    <row r="54" spans="5:5" x14ac:dyDescent="0.25">
      <c r="E54" s="55"/>
    </row>
    <row r="55" spans="5:5" x14ac:dyDescent="0.25">
      <c r="E55" s="55"/>
    </row>
    <row r="56" spans="5:5" x14ac:dyDescent="0.25">
      <c r="E56" s="55"/>
    </row>
    <row r="57" spans="5:5" x14ac:dyDescent="0.25">
      <c r="E57" s="55"/>
    </row>
    <row r="58" spans="5:5" x14ac:dyDescent="0.25">
      <c r="E58" s="55"/>
    </row>
    <row r="59" spans="5:5" x14ac:dyDescent="0.25">
      <c r="E59" s="55"/>
    </row>
    <row r="60" spans="5:5" x14ac:dyDescent="0.25">
      <c r="E60" s="55"/>
    </row>
    <row r="61" spans="5:5" x14ac:dyDescent="0.25">
      <c r="E61" s="55"/>
    </row>
    <row r="62" spans="5:5" x14ac:dyDescent="0.25">
      <c r="E62" s="55"/>
    </row>
    <row r="63" spans="5:5" x14ac:dyDescent="0.25">
      <c r="E63" s="55"/>
    </row>
    <row r="64" spans="5:5" x14ac:dyDescent="0.25">
      <c r="E64" s="55"/>
    </row>
    <row r="65" spans="5:5" x14ac:dyDescent="0.25">
      <c r="E65" s="55"/>
    </row>
    <row r="66" spans="5:5" x14ac:dyDescent="0.25">
      <c r="E66" s="55"/>
    </row>
    <row r="67" spans="5:5" x14ac:dyDescent="0.25">
      <c r="E67" s="55"/>
    </row>
    <row r="68" spans="5:5" x14ac:dyDescent="0.25">
      <c r="E68" s="55"/>
    </row>
    <row r="69" spans="5:5" x14ac:dyDescent="0.25">
      <c r="E69" s="55"/>
    </row>
    <row r="70" spans="5:5" x14ac:dyDescent="0.25">
      <c r="E70" s="55"/>
    </row>
    <row r="71" spans="5:5" x14ac:dyDescent="0.25">
      <c r="E71" s="55"/>
    </row>
    <row r="72" spans="5:5" x14ac:dyDescent="0.25">
      <c r="E72" s="55"/>
    </row>
    <row r="73" spans="5:5" x14ac:dyDescent="0.25">
      <c r="E73" s="55"/>
    </row>
    <row r="74" spans="5:5" x14ac:dyDescent="0.25">
      <c r="E74" s="55"/>
    </row>
    <row r="75" spans="5:5" x14ac:dyDescent="0.25">
      <c r="E75" s="55"/>
    </row>
    <row r="76" spans="5:5" x14ac:dyDescent="0.25">
      <c r="E76" s="55"/>
    </row>
    <row r="77" spans="5:5" x14ac:dyDescent="0.25">
      <c r="E77" s="55"/>
    </row>
    <row r="78" spans="5:5" x14ac:dyDescent="0.25">
      <c r="E78" s="55"/>
    </row>
    <row r="79" spans="5:5" x14ac:dyDescent="0.25">
      <c r="E79" s="55"/>
    </row>
    <row r="80" spans="5:5" x14ac:dyDescent="0.25">
      <c r="E80" s="55"/>
    </row>
    <row r="81" spans="5:5" x14ac:dyDescent="0.25">
      <c r="E81" s="55"/>
    </row>
    <row r="82" spans="5:5" x14ac:dyDescent="0.25">
      <c r="E82" s="55"/>
    </row>
    <row r="83" spans="5:5" x14ac:dyDescent="0.25">
      <c r="E83" s="55"/>
    </row>
    <row r="84" spans="5:5" x14ac:dyDescent="0.25">
      <c r="E84" s="55"/>
    </row>
    <row r="85" spans="5:5" x14ac:dyDescent="0.25">
      <c r="E85" s="55"/>
    </row>
    <row r="86" spans="5:5" x14ac:dyDescent="0.25">
      <c r="E86" s="55"/>
    </row>
    <row r="87" spans="5:5" x14ac:dyDescent="0.25">
      <c r="E87" s="55"/>
    </row>
    <row r="88" spans="5:5" x14ac:dyDescent="0.25">
      <c r="E88" s="55"/>
    </row>
    <row r="89" spans="5:5" x14ac:dyDescent="0.25">
      <c r="E89" s="55"/>
    </row>
  </sheetData>
  <mergeCells count="13">
    <mergeCell ref="D32:D34"/>
    <mergeCell ref="C32:C34"/>
    <mergeCell ref="B32:B34"/>
    <mergeCell ref="A32:A34"/>
    <mergeCell ref="A5:M5"/>
    <mergeCell ref="G6:M6"/>
    <mergeCell ref="F6:F7"/>
    <mergeCell ref="A6:D6"/>
    <mergeCell ref="E6:E7"/>
    <mergeCell ref="K4:M4"/>
    <mergeCell ref="I3:M3"/>
    <mergeCell ref="L1:M1"/>
    <mergeCell ref="J2:M2"/>
  </mergeCells>
  <printOptions horizontalCentered="1"/>
  <pageMargins left="0.25" right="0.25" top="0.75" bottom="0.75" header="0.3" footer="0.3"/>
  <pageSetup paperSize="9" scale="69" fitToHeight="0" orientation="landscape" r:id="rId1"/>
  <rowBreaks count="2" manualBreakCount="2">
    <brk id="19" max="12" man="1"/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форма5</vt:lpstr>
      <vt:lpstr>Лист3</vt:lpstr>
      <vt:lpstr>форма5!Заголовки_для_печати</vt:lpstr>
      <vt:lpstr>форма5!Область_печати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2023-08-15T01:42:00Z</dcterms:modified>
</cp:coreProperties>
</file>